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UNILLANOS 2022\Documents\INFRAESTRUCTURA\TALLER OPTICA\"/>
    </mc:Choice>
  </mc:AlternateContent>
  <xr:revisionPtr revIDLastSave="0" documentId="13_ncr:1_{432AF317-1E2F-4ECD-9D09-E8EB0C7AD021}" xr6:coauthVersionLast="36" xr6:coauthVersionMax="36" xr10:uidLastSave="{00000000-0000-0000-0000-000000000000}"/>
  <bookViews>
    <workbookView xWindow="-120" yWindow="-120" windowWidth="20730" windowHeight="11160" tabRatio="737" firstSheet="72" activeTab="88" xr2:uid="{00000000-000D-0000-FFFF-FFFF00000000}"/>
  </bookViews>
  <sheets>
    <sheet name="1,1" sheetId="1" r:id="rId1"/>
    <sheet name="1,2" sheetId="3" r:id="rId2"/>
    <sheet name="1,3" sheetId="4" r:id="rId3"/>
    <sheet name="1,4" sheetId="5" r:id="rId4"/>
    <sheet name="1,5" sheetId="6" r:id="rId5"/>
    <sheet name="1,6" sheetId="7" r:id="rId6"/>
    <sheet name="1,7" sheetId="8" r:id="rId7"/>
    <sheet name="1,8" sheetId="9" r:id="rId8"/>
    <sheet name="1,9" sheetId="23" r:id="rId9"/>
    <sheet name="1,10" sheetId="24" r:id="rId10"/>
    <sheet name="1,11" sheetId="32" r:id="rId11"/>
    <sheet name="1,12" sheetId="33" r:id="rId12"/>
    <sheet name="1,13" sheetId="89" r:id="rId13"/>
    <sheet name="1,14" sheetId="90" r:id="rId14"/>
    <sheet name="1,15" sheetId="91" r:id="rId15"/>
    <sheet name="2,1" sheetId="11" r:id="rId16"/>
    <sheet name="3,1" sheetId="10" r:id="rId17"/>
    <sheet name="4,10" sheetId="26" r:id="rId18"/>
    <sheet name="4,2" sheetId="47" r:id="rId19"/>
    <sheet name="5,1" sheetId="25" r:id="rId20"/>
    <sheet name="5,2" sheetId="16" r:id="rId21"/>
    <sheet name="5,3" sheetId="17" r:id="rId22"/>
    <sheet name="5,4" sheetId="27" r:id="rId23"/>
    <sheet name="5,5" sheetId="30" r:id="rId24"/>
    <sheet name="6-01" sheetId="50" r:id="rId25"/>
    <sheet name="7-1" sheetId="28" r:id="rId26"/>
    <sheet name="7-2" sheetId="29" r:id="rId27"/>
    <sheet name="8-1" sheetId="43" r:id="rId28"/>
    <sheet name="8-2" sheetId="44" r:id="rId29"/>
    <sheet name="8-3" sheetId="45" r:id="rId30"/>
    <sheet name="8-4" sheetId="46" r:id="rId31"/>
    <sheet name="9,1" sheetId="48" r:id="rId32"/>
    <sheet name="9,2" sheetId="49" r:id="rId33"/>
    <sheet name="10,01" sheetId="34" r:id="rId34"/>
    <sheet name="10,2" sheetId="51" r:id="rId35"/>
    <sheet name="10-3" sheetId="54" r:id="rId36"/>
    <sheet name="10-4" sheetId="52" r:id="rId37"/>
    <sheet name="10,5" sheetId="53" r:id="rId38"/>
    <sheet name="10,6" sheetId="82" r:id="rId39"/>
    <sheet name="11,01" sheetId="18" r:id="rId40"/>
    <sheet name="11,02" sheetId="20" r:id="rId41"/>
    <sheet name="11,03" sheetId="21" r:id="rId42"/>
    <sheet name="11,4" sheetId="55" r:id="rId43"/>
    <sheet name="11,5" sheetId="56" r:id="rId44"/>
    <sheet name="11,6" sheetId="57" r:id="rId45"/>
    <sheet name="12,1" sheetId="2" r:id="rId46"/>
    <sheet name="13,1" sheetId="12" r:id="rId47"/>
    <sheet name="13,2" sheetId="13" r:id="rId48"/>
    <sheet name="13,3" sheetId="14" r:id="rId49"/>
    <sheet name="13,4" sheetId="15" r:id="rId50"/>
    <sheet name="13,5" sheetId="58" r:id="rId51"/>
    <sheet name="13,6" sheetId="60" r:id="rId52"/>
    <sheet name="13,7" sheetId="59" r:id="rId53"/>
    <sheet name="13,8" sheetId="61" r:id="rId54"/>
    <sheet name="13,9" sheetId="62" r:id="rId55"/>
    <sheet name="13,10" sheetId="80" r:id="rId56"/>
    <sheet name="13,11" sheetId="81" r:id="rId57"/>
    <sheet name="14,1" sheetId="19" r:id="rId58"/>
    <sheet name="15,1" sheetId="31" r:id="rId59"/>
    <sheet name="15,02" sheetId="37" r:id="rId60"/>
    <sheet name="15,3" sheetId="35" r:id="rId61"/>
    <sheet name="15,04" sheetId="36" r:id="rId62"/>
    <sheet name="15,05" sheetId="38" r:id="rId63"/>
    <sheet name="15,06" sheetId="42" r:id="rId64"/>
    <sheet name="15,07" sheetId="39" r:id="rId65"/>
    <sheet name="15,08" sheetId="40" r:id="rId66"/>
    <sheet name="15,9" sheetId="41" r:id="rId67"/>
    <sheet name="15,10" sheetId="79" r:id="rId68"/>
    <sheet name="16,1" sheetId="63" r:id="rId69"/>
    <sheet name="17,01" sheetId="85" r:id="rId70"/>
    <sheet name="17,02" sheetId="83" r:id="rId71"/>
    <sheet name="17,03" sheetId="84" r:id="rId72"/>
    <sheet name="17,04" sheetId="86" r:id="rId73"/>
    <sheet name="17,05" sheetId="87" r:id="rId74"/>
    <sheet name="17,06" sheetId="88" r:id="rId75"/>
    <sheet name="18,01" sheetId="64" r:id="rId76"/>
    <sheet name="18,02" sheetId="65" r:id="rId77"/>
    <sheet name="18,03" sheetId="66" r:id="rId78"/>
    <sheet name="18,04" sheetId="67" r:id="rId79"/>
    <sheet name="18,05" sheetId="68" r:id="rId80"/>
    <sheet name="18,06" sheetId="69" r:id="rId81"/>
    <sheet name="18,07" sheetId="70" r:id="rId82"/>
    <sheet name="18,08" sheetId="71" r:id="rId83"/>
    <sheet name="18,09" sheetId="72" r:id="rId84"/>
    <sheet name="18,10" sheetId="73" r:id="rId85"/>
    <sheet name="18,11" sheetId="74" r:id="rId86"/>
    <sheet name="18,12" sheetId="75" r:id="rId87"/>
    <sheet name="18,13" sheetId="76" r:id="rId88"/>
    <sheet name="18,14" sheetId="77" r:id="rId89"/>
  </sheets>
  <externalReferences>
    <externalReference r:id="rId90"/>
  </externalReferences>
  <calcPr calcId="191029"/>
</workbook>
</file>

<file path=xl/calcChain.xml><?xml version="1.0" encoding="utf-8"?>
<calcChain xmlns="http://schemas.openxmlformats.org/spreadsheetml/2006/main">
  <c r="J18" i="91" l="1"/>
  <c r="F38" i="91" s="1"/>
  <c r="F39" i="91" s="1"/>
  <c r="J18" i="90"/>
  <c r="F38" i="90" s="1"/>
  <c r="F39" i="90" s="1"/>
  <c r="J18" i="89"/>
  <c r="F38" i="89" s="1"/>
  <c r="F39" i="89" s="1"/>
  <c r="E11" i="64" l="1"/>
  <c r="H21" i="14"/>
  <c r="J19" i="82"/>
  <c r="E11" i="16"/>
  <c r="C11" i="16"/>
  <c r="E21" i="47"/>
  <c r="E11" i="31"/>
  <c r="C11" i="31"/>
  <c r="E11" i="19"/>
  <c r="C11" i="19"/>
  <c r="E11" i="2"/>
  <c r="C11" i="2"/>
  <c r="E24" i="57"/>
  <c r="J24" i="57" s="1"/>
  <c r="E11" i="57"/>
  <c r="C11" i="57"/>
  <c r="E11" i="46"/>
  <c r="C11" i="46"/>
  <c r="E11" i="30"/>
  <c r="C11" i="30"/>
  <c r="E11" i="88"/>
  <c r="J18" i="88"/>
  <c r="F38" i="88" s="1"/>
  <c r="F39" i="88" s="1"/>
  <c r="J18" i="87"/>
  <c r="F38" i="87" s="1"/>
  <c r="F39" i="87" s="1"/>
  <c r="J18" i="86" l="1"/>
  <c r="F38" i="86" s="1"/>
  <c r="F39" i="86" s="1"/>
  <c r="J18" i="85" l="1"/>
  <c r="F38" i="85" s="1"/>
  <c r="F39" i="85" s="1"/>
  <c r="J18" i="84" l="1"/>
  <c r="F38" i="84" s="1"/>
  <c r="F39" i="84" s="1"/>
  <c r="J18" i="83"/>
  <c r="F38" i="83" s="1"/>
  <c r="F39" i="83" s="1"/>
  <c r="E18" i="82" l="1"/>
  <c r="J18" i="82" s="1"/>
  <c r="F38" i="82" s="1"/>
  <c r="F39" i="82" s="1"/>
  <c r="E11" i="82"/>
  <c r="H18" i="81" l="1"/>
  <c r="J18" i="81" s="1"/>
  <c r="F38" i="81" s="1"/>
  <c r="F39" i="81" s="1"/>
  <c r="E11" i="81"/>
  <c r="J24" i="80"/>
  <c r="E11" i="80"/>
  <c r="J23" i="80"/>
  <c r="J22" i="80"/>
  <c r="J21" i="80"/>
  <c r="J20" i="80"/>
  <c r="J19" i="80"/>
  <c r="E18" i="80"/>
  <c r="J18" i="80" s="1"/>
  <c r="F38" i="80" l="1"/>
  <c r="F39" i="80" s="1"/>
  <c r="I18" i="79"/>
  <c r="J18" i="79" s="1"/>
  <c r="F38" i="79" s="1"/>
  <c r="F39" i="79" s="1"/>
  <c r="E11" i="79"/>
  <c r="E11" i="77"/>
  <c r="J18" i="77"/>
  <c r="F38" i="77" s="1"/>
  <c r="F39" i="77" s="1"/>
  <c r="E11" i="76"/>
  <c r="J18" i="76"/>
  <c r="F38" i="76" s="1"/>
  <c r="F39" i="76" s="1"/>
  <c r="E11" i="75" l="1"/>
  <c r="J18" i="75"/>
  <c r="F38" i="75" s="1"/>
  <c r="F39" i="75" s="1"/>
  <c r="J18" i="74"/>
  <c r="F38" i="74" s="1"/>
  <c r="F39" i="74" s="1"/>
  <c r="E11" i="73"/>
  <c r="J18" i="73"/>
  <c r="F38" i="73" s="1"/>
  <c r="F39" i="73" s="1"/>
  <c r="E11" i="72"/>
  <c r="J18" i="72"/>
  <c r="F38" i="72" s="1"/>
  <c r="F39" i="72" s="1"/>
  <c r="E11" i="71"/>
  <c r="J18" i="71"/>
  <c r="F38" i="71" s="1"/>
  <c r="F39" i="71" s="1"/>
  <c r="E11" i="70"/>
  <c r="J18" i="70"/>
  <c r="F38" i="70" s="1"/>
  <c r="F39" i="70" s="1"/>
  <c r="E11" i="69"/>
  <c r="J18" i="69"/>
  <c r="F38" i="69" s="1"/>
  <c r="F39" i="69" s="1"/>
  <c r="E11" i="68"/>
  <c r="J18" i="68"/>
  <c r="F38" i="68" s="1"/>
  <c r="F39" i="68" s="1"/>
  <c r="J18" i="67"/>
  <c r="F38" i="67" s="1"/>
  <c r="F39" i="67" s="1"/>
  <c r="E11" i="66"/>
  <c r="J18" i="66"/>
  <c r="F38" i="66" s="1"/>
  <c r="F39" i="66" s="1"/>
  <c r="E11" i="65"/>
  <c r="J18" i="65"/>
  <c r="F38" i="65" s="1"/>
  <c r="F39" i="65" s="1"/>
  <c r="J18" i="64"/>
  <c r="F38" i="64" s="1"/>
  <c r="F39" i="64" s="1"/>
  <c r="E11" i="63"/>
  <c r="J18" i="63"/>
  <c r="F38" i="63" s="1"/>
  <c r="F39" i="63" s="1"/>
  <c r="J18" i="62"/>
  <c r="F38" i="62" s="1"/>
  <c r="F39" i="62" s="1"/>
  <c r="E11" i="62"/>
  <c r="E11" i="61"/>
  <c r="E11" i="41"/>
  <c r="E11" i="40"/>
  <c r="E11" i="39"/>
  <c r="E11" i="42"/>
  <c r="E11" i="38"/>
  <c r="E11" i="36"/>
  <c r="E11" i="35"/>
  <c r="E11" i="37"/>
  <c r="J23" i="61"/>
  <c r="J22" i="61"/>
  <c r="J21" i="61"/>
  <c r="J20" i="61"/>
  <c r="J19" i="61"/>
  <c r="E18" i="61"/>
  <c r="J18" i="61" s="1"/>
  <c r="F38" i="61" l="1"/>
  <c r="F39" i="61" s="1"/>
  <c r="C11" i="37" l="1"/>
  <c r="C11" i="35" l="1"/>
  <c r="J18" i="60" l="1"/>
  <c r="F38" i="60" s="1"/>
  <c r="F39" i="60" s="1"/>
  <c r="E11" i="60"/>
  <c r="E11" i="59"/>
  <c r="J18" i="59"/>
  <c r="F38" i="59" s="1"/>
  <c r="F39" i="59" s="1"/>
  <c r="J18" i="58"/>
  <c r="F38" i="58" s="1"/>
  <c r="F39" i="58" s="1"/>
  <c r="E11" i="58"/>
  <c r="H20" i="15"/>
  <c r="J20" i="15" s="1"/>
  <c r="H19" i="15"/>
  <c r="J19" i="15" s="1"/>
  <c r="E11" i="15"/>
  <c r="J21" i="14"/>
  <c r="E11" i="13"/>
  <c r="E11" i="12"/>
  <c r="C11" i="12"/>
  <c r="J22" i="57"/>
  <c r="E23" i="57"/>
  <c r="J23" i="57" s="1"/>
  <c r="J21" i="57"/>
  <c r="J20" i="57"/>
  <c r="J19" i="57"/>
  <c r="J18" i="57"/>
  <c r="J23" i="56"/>
  <c r="J22" i="56"/>
  <c r="E11" i="56"/>
  <c r="J21" i="56"/>
  <c r="E20" i="56"/>
  <c r="J20" i="56" s="1"/>
  <c r="J19" i="56"/>
  <c r="J18" i="56"/>
  <c r="E22" i="55"/>
  <c r="J22" i="55" s="1"/>
  <c r="J21" i="55"/>
  <c r="E11" i="55"/>
  <c r="E20" i="55"/>
  <c r="J20" i="55" s="1"/>
  <c r="J19" i="55"/>
  <c r="J18" i="55"/>
  <c r="C11" i="21"/>
  <c r="E11" i="20"/>
  <c r="E20" i="53"/>
  <c r="J20" i="53" s="1"/>
  <c r="E23" i="52"/>
  <c r="J23" i="52" s="1"/>
  <c r="E20" i="54"/>
  <c r="J20" i="54" s="1"/>
  <c r="J21" i="52"/>
  <c r="J22" i="52"/>
  <c r="E18" i="54"/>
  <c r="J18" i="54"/>
  <c r="E11" i="54"/>
  <c r="J19" i="54"/>
  <c r="J19" i="53"/>
  <c r="J18" i="53"/>
  <c r="E11" i="53"/>
  <c r="E20" i="52"/>
  <c r="J20" i="52" s="1"/>
  <c r="J19" i="52"/>
  <c r="J18" i="52"/>
  <c r="E11" i="52"/>
  <c r="E11" i="51"/>
  <c r="J19" i="51"/>
  <c r="J18" i="51"/>
  <c r="C11" i="34"/>
  <c r="E11" i="44"/>
  <c r="E11" i="43"/>
  <c r="C11" i="43"/>
  <c r="E11" i="28"/>
  <c r="C11" i="28"/>
  <c r="H19" i="50"/>
  <c r="H20" i="50"/>
  <c r="J20" i="50" s="1"/>
  <c r="H21" i="50"/>
  <c r="H22" i="50"/>
  <c r="H23" i="50"/>
  <c r="H24" i="50"/>
  <c r="J24" i="50" s="1"/>
  <c r="I19" i="50"/>
  <c r="I20" i="50"/>
  <c r="I21" i="50"/>
  <c r="I22" i="50"/>
  <c r="I23" i="50"/>
  <c r="I24" i="50"/>
  <c r="I18" i="50"/>
  <c r="H18" i="50"/>
  <c r="J18" i="50" s="1"/>
  <c r="E11" i="50"/>
  <c r="C11" i="50"/>
  <c r="J23" i="50"/>
  <c r="J19" i="50"/>
  <c r="E11" i="27"/>
  <c r="J21" i="50" l="1"/>
  <c r="F38" i="50" s="1"/>
  <c r="F39" i="50" s="1"/>
  <c r="F38" i="51"/>
  <c r="F39" i="51" s="1"/>
  <c r="J22" i="50"/>
  <c r="F36" i="57"/>
  <c r="F37" i="57" s="1"/>
  <c r="F37" i="56"/>
  <c r="F38" i="56" s="1"/>
  <c r="F38" i="55"/>
  <c r="F39" i="55" s="1"/>
  <c r="F38" i="53"/>
  <c r="F39" i="53" s="1"/>
  <c r="F38" i="52"/>
  <c r="F39" i="52" s="1"/>
  <c r="F38" i="54"/>
  <c r="F39" i="54" s="1"/>
  <c r="J24" i="27" l="1"/>
  <c r="J23" i="27"/>
  <c r="J22" i="27"/>
  <c r="J21" i="27"/>
  <c r="J20" i="27"/>
  <c r="J19" i="27"/>
  <c r="J18" i="27"/>
  <c r="J19" i="17"/>
  <c r="J18" i="17"/>
  <c r="E11" i="17"/>
  <c r="E11" i="32"/>
  <c r="E11" i="25"/>
  <c r="C11" i="25"/>
  <c r="E11" i="26"/>
  <c r="C11" i="26"/>
  <c r="E11" i="10"/>
  <c r="C11" i="10"/>
  <c r="J22" i="11"/>
  <c r="J21" i="11"/>
  <c r="E11" i="11"/>
  <c r="C11" i="11"/>
  <c r="H24" i="8"/>
  <c r="J24" i="8" s="1"/>
  <c r="E11" i="18"/>
  <c r="C11" i="18"/>
  <c r="H18" i="15" l="1"/>
  <c r="J18" i="15" s="1"/>
  <c r="H20" i="14"/>
  <c r="J20" i="14" s="1"/>
  <c r="J18" i="12"/>
  <c r="E11" i="49"/>
  <c r="J19" i="49"/>
  <c r="J18" i="49"/>
  <c r="E11" i="48"/>
  <c r="C11" i="48"/>
  <c r="J19" i="48"/>
  <c r="J18" i="48"/>
  <c r="F38" i="49" l="1"/>
  <c r="F39" i="49" s="1"/>
  <c r="F38" i="48"/>
  <c r="F39" i="48" s="1"/>
  <c r="E24" i="47" l="1"/>
  <c r="J24" i="47" s="1"/>
  <c r="E23" i="47"/>
  <c r="E22" i="47"/>
  <c r="J22" i="47" s="1"/>
  <c r="E20" i="47"/>
  <c r="J20" i="47" s="1"/>
  <c r="J21" i="47"/>
  <c r="J23" i="47"/>
  <c r="E19" i="47"/>
  <c r="E18" i="47"/>
  <c r="J18" i="47" s="1"/>
  <c r="E11" i="47"/>
  <c r="J19" i="47"/>
  <c r="F38" i="47" l="1"/>
  <c r="F39" i="47" s="1"/>
  <c r="E18" i="46" l="1"/>
  <c r="J18" i="46" s="1"/>
  <c r="E19" i="46"/>
  <c r="J19" i="46" s="1"/>
  <c r="E18" i="45"/>
  <c r="J18" i="45" s="1"/>
  <c r="E11" i="45"/>
  <c r="J18" i="44"/>
  <c r="F38" i="44" s="1"/>
  <c r="F39" i="44" s="1"/>
  <c r="J18" i="43"/>
  <c r="F38" i="43" s="1"/>
  <c r="F39" i="43" s="1"/>
  <c r="F38" i="46" l="1"/>
  <c r="F39" i="46" s="1"/>
  <c r="F38" i="45"/>
  <c r="F39" i="45" s="1"/>
  <c r="J19" i="42" l="1"/>
  <c r="J20" i="42"/>
  <c r="J18" i="42"/>
  <c r="J18" i="41"/>
  <c r="F38" i="41" s="1"/>
  <c r="F39" i="41" s="1"/>
  <c r="J18" i="40"/>
  <c r="F38" i="40" s="1"/>
  <c r="F39" i="40" s="1"/>
  <c r="J18" i="39"/>
  <c r="F38" i="39" s="1"/>
  <c r="F39" i="39" s="1"/>
  <c r="J18" i="38"/>
  <c r="F38" i="38" s="1"/>
  <c r="F39" i="38" s="1"/>
  <c r="J18" i="37"/>
  <c r="F38" i="37" s="1"/>
  <c r="F39" i="37" s="1"/>
  <c r="J18" i="36"/>
  <c r="F38" i="36" s="1"/>
  <c r="F39" i="36" s="1"/>
  <c r="J18" i="35"/>
  <c r="F38" i="35" s="1"/>
  <c r="F39" i="35" s="1"/>
  <c r="C11" i="29"/>
  <c r="E20" i="28"/>
  <c r="F38" i="42" l="1"/>
  <c r="F39" i="42" s="1"/>
  <c r="E11" i="34"/>
  <c r="H23" i="8" l="1"/>
  <c r="J23" i="8" s="1"/>
  <c r="E18" i="33"/>
  <c r="J18" i="33" s="1"/>
  <c r="E11" i="33"/>
  <c r="J18" i="32"/>
  <c r="F38" i="32" s="1"/>
  <c r="F39" i="32" s="1"/>
  <c r="F38" i="33" l="1"/>
  <c r="F39" i="33" s="1"/>
  <c r="J18" i="31" l="1"/>
  <c r="F38" i="31" s="1"/>
  <c r="F39" i="31" s="1"/>
  <c r="J19" i="30" l="1"/>
  <c r="F38" i="30" s="1"/>
  <c r="F39" i="30" s="1"/>
  <c r="J20" i="29"/>
  <c r="J19" i="29"/>
  <c r="F38" i="29" l="1"/>
  <c r="F39" i="29" s="1"/>
  <c r="J20" i="28" l="1"/>
  <c r="I19" i="28"/>
  <c r="J19" i="28" s="1"/>
  <c r="F38" i="28" l="1"/>
  <c r="F39" i="28" s="1"/>
  <c r="J19" i="16"/>
  <c r="H22" i="8"/>
  <c r="J22" i="8" s="1"/>
  <c r="J19" i="26"/>
  <c r="J18" i="26"/>
  <c r="F38" i="27" l="1"/>
  <c r="F39" i="27" s="1"/>
  <c r="F38" i="26"/>
  <c r="F39" i="26" s="1"/>
  <c r="J18" i="2"/>
  <c r="F38" i="2" s="1"/>
  <c r="F39" i="2" s="1"/>
  <c r="H18" i="21"/>
  <c r="J18" i="21" s="1"/>
  <c r="F38" i="21" s="1"/>
  <c r="F39" i="21" s="1"/>
  <c r="E11" i="21"/>
  <c r="H18" i="20"/>
  <c r="J18" i="20" s="1"/>
  <c r="F38" i="20" s="1"/>
  <c r="F39" i="20" s="1"/>
  <c r="H18" i="19"/>
  <c r="J18" i="19" s="1"/>
  <c r="F38" i="19" s="1"/>
  <c r="F39" i="19" s="1"/>
  <c r="J19" i="18"/>
  <c r="J18" i="18"/>
  <c r="F38" i="17"/>
  <c r="F39" i="17" s="1"/>
  <c r="J18" i="16"/>
  <c r="F38" i="16" s="1"/>
  <c r="F39" i="16" s="1"/>
  <c r="H19" i="14"/>
  <c r="J19" i="14" s="1"/>
  <c r="H18" i="14"/>
  <c r="J18" i="14" s="1"/>
  <c r="E11" i="14"/>
  <c r="H19" i="13"/>
  <c r="J19" i="13" s="1"/>
  <c r="H18" i="13"/>
  <c r="J18" i="13" s="1"/>
  <c r="J20" i="25"/>
  <c r="J19" i="25"/>
  <c r="J18" i="25"/>
  <c r="J20" i="10"/>
  <c r="J19" i="10"/>
  <c r="J18" i="10"/>
  <c r="J20" i="11"/>
  <c r="J19" i="11"/>
  <c r="J18" i="11"/>
  <c r="J18" i="24"/>
  <c r="F38" i="24" s="1"/>
  <c r="F39" i="24" s="1"/>
  <c r="E11" i="24"/>
  <c r="J18" i="23"/>
  <c r="F38" i="23" s="1"/>
  <c r="F39" i="23" s="1"/>
  <c r="E11" i="23"/>
  <c r="H18" i="9"/>
  <c r="J18" i="9" s="1"/>
  <c r="F38" i="9" s="1"/>
  <c r="F39" i="9" s="1"/>
  <c r="E11" i="9"/>
  <c r="H21" i="8"/>
  <c r="J21" i="8" s="1"/>
  <c r="H20" i="8"/>
  <c r="J20" i="8" s="1"/>
  <c r="H19" i="8"/>
  <c r="J19" i="8" s="1"/>
  <c r="H18" i="8"/>
  <c r="J18" i="8" s="1"/>
  <c r="E11" i="8"/>
  <c r="J19" i="7"/>
  <c r="J18" i="7"/>
  <c r="E11" i="7"/>
  <c r="H19" i="6"/>
  <c r="J19" i="6" s="1"/>
  <c r="H18" i="6"/>
  <c r="J18" i="6" s="1"/>
  <c r="E11" i="6"/>
  <c r="J21" i="5"/>
  <c r="J20" i="5"/>
  <c r="J19" i="5"/>
  <c r="J18" i="5"/>
  <c r="E11" i="5"/>
  <c r="J18" i="4"/>
  <c r="F38" i="4" s="1"/>
  <c r="F39" i="4" s="1"/>
  <c r="E11" i="4"/>
  <c r="J18" i="3"/>
  <c r="F38" i="3" s="1"/>
  <c r="F39" i="3" s="1"/>
  <c r="E11" i="3"/>
  <c r="J18" i="1"/>
  <c r="F38" i="1" s="1"/>
  <c r="F39" i="1" s="1"/>
  <c r="E11" i="1"/>
  <c r="C11" i="1"/>
  <c r="F38" i="13" l="1"/>
  <c r="F39" i="13" s="1"/>
  <c r="F38" i="10"/>
  <c r="F39" i="10" s="1"/>
  <c r="F38" i="11"/>
  <c r="F39" i="11" s="1"/>
  <c r="F38" i="7"/>
  <c r="F39" i="7" s="1"/>
  <c r="F38" i="8"/>
  <c r="F39" i="8" s="1"/>
  <c r="F38" i="14"/>
  <c r="F39" i="14" s="1"/>
  <c r="F38" i="5"/>
  <c r="F39" i="5" s="1"/>
  <c r="F38" i="25"/>
  <c r="F39" i="25" s="1"/>
  <c r="F38" i="6"/>
  <c r="F39" i="6" s="1"/>
  <c r="F38" i="15"/>
  <c r="F39" i="15" s="1"/>
  <c r="F38" i="18"/>
  <c r="F39" i="18" s="1"/>
  <c r="F38" i="12"/>
  <c r="F39" i="12" s="1"/>
  <c r="J19" i="34"/>
  <c r="F38" i="34" s="1"/>
  <c r="F39" i="34" s="1"/>
  <c r="C11" i="49" l="1"/>
  <c r="C11" i="47"/>
  <c r="C11" i="44"/>
  <c r="C11" i="3" l="1"/>
  <c r="C11" i="36" l="1"/>
  <c r="C11" i="13"/>
  <c r="C11" i="20"/>
  <c r="C11" i="51"/>
  <c r="C11" i="17"/>
  <c r="C11" i="14" l="1"/>
  <c r="C11" i="27"/>
  <c r="C11" i="54"/>
  <c r="C11" i="38"/>
  <c r="C11" i="55"/>
  <c r="C11" i="45"/>
  <c r="C11" i="4" l="1"/>
  <c r="C11" i="52"/>
  <c r="C11" i="5"/>
  <c r="C11" i="15"/>
  <c r="C11" i="42"/>
  <c r="C11" i="56" l="1"/>
  <c r="C11" i="53"/>
  <c r="C11" i="82"/>
  <c r="C11" i="58"/>
  <c r="C11" i="6"/>
  <c r="C11" i="39"/>
  <c r="C11" i="60" l="1"/>
  <c r="C11" i="7"/>
  <c r="C11" i="40"/>
  <c r="C11" i="8" l="1"/>
  <c r="C11" i="59"/>
  <c r="C11" i="41"/>
  <c r="C11" i="61" l="1"/>
  <c r="C11" i="9"/>
  <c r="C11" i="79"/>
  <c r="C11" i="23" l="1"/>
  <c r="C11" i="62"/>
  <c r="C11" i="63"/>
  <c r="C11" i="80" l="1"/>
  <c r="C11" i="24"/>
  <c r="C11" i="32" l="1"/>
  <c r="C11" i="81" l="1"/>
  <c r="C11" i="33"/>
</calcChain>
</file>

<file path=xl/sharedStrings.xml><?xml version="1.0" encoding="utf-8"?>
<sst xmlns="http://schemas.openxmlformats.org/spreadsheetml/2006/main" count="2748" uniqueCount="190">
  <si>
    <t>PROCESO DIRECCIONAMIENTO ESTRATÉGICO</t>
  </si>
  <si>
    <t>FORMATO DE MEMORIA DE CÁLCULO DE OBRA</t>
  </si>
  <si>
    <r>
      <rPr>
        <b/>
        <i/>
        <sz val="9"/>
        <rFont val="Arial"/>
        <family val="2"/>
      </rPr>
      <t>Código:</t>
    </r>
    <r>
      <rPr>
        <i/>
        <sz val="9"/>
        <rFont val="Arial"/>
        <family val="2"/>
      </rPr>
      <t xml:space="preserve"> FO-DIE-10</t>
    </r>
  </si>
  <si>
    <r>
      <rPr>
        <b/>
        <i/>
        <sz val="9"/>
        <rFont val="Arial"/>
        <family val="2"/>
      </rPr>
      <t>Versión:</t>
    </r>
    <r>
      <rPr>
        <i/>
        <sz val="9"/>
        <rFont val="Arial"/>
        <family val="2"/>
      </rPr>
      <t xml:space="preserve"> 02</t>
    </r>
  </si>
  <si>
    <r>
      <rPr>
        <b/>
        <i/>
        <sz val="9"/>
        <rFont val="Arial"/>
        <family val="2"/>
      </rPr>
      <t>Fecha de aprobación:</t>
    </r>
    <r>
      <rPr>
        <i/>
        <sz val="9"/>
        <rFont val="Arial"/>
        <family val="2"/>
      </rPr>
      <t xml:space="preserve"> 09/09/2020</t>
    </r>
  </si>
  <si>
    <t>Nombre del proyecto / Objeto del contrato</t>
  </si>
  <si>
    <t>FECHA DE ELABORACIÓN</t>
  </si>
  <si>
    <t>Ítem</t>
  </si>
  <si>
    <t>Unidad</t>
  </si>
  <si>
    <t>Descripción</t>
  </si>
  <si>
    <t>DESMONTE DE CIELO RASO EN LAMINA LIVIANA. INCLUYE TRASLADO HASTA SITIO DE CARGUE O ALMACENAMIENTO.</t>
  </si>
  <si>
    <t>No.</t>
  </si>
  <si>
    <t>Actividad</t>
  </si>
  <si>
    <t>Largo</t>
  </si>
  <si>
    <t>Ancho</t>
  </si>
  <si>
    <t>Alto</t>
  </si>
  <si>
    <t>Área</t>
  </si>
  <si>
    <t>Cantidad</t>
  </si>
  <si>
    <t>Total</t>
  </si>
  <si>
    <t>DETALLE GRÁFICO Y/O FOTOGRAFÍA</t>
  </si>
  <si>
    <t>Sub total</t>
  </si>
  <si>
    <t>TOTAL</t>
  </si>
  <si>
    <t>Nombre:</t>
  </si>
  <si>
    <t>Cargo:</t>
  </si>
  <si>
    <t>Supervisor / Interventor</t>
  </si>
  <si>
    <t>Contratista</t>
  </si>
  <si>
    <t>MEJORAMIENTO DE LA INFRAESTRUCTURA FISICA DEL TALLER DE OPTICA DE LA UNIVERSIDAD DE LOS LLANOS</t>
  </si>
  <si>
    <t>cielo raso existente</t>
  </si>
  <si>
    <t>cielo raso</t>
  </si>
  <si>
    <t>SUMINISTRO E INSTALACIÓN DE CIELO RASO EN PVC</t>
  </si>
  <si>
    <t>DESMONTE DE LAMPARAS INCLUYE TRASLADO HASTA SITIO DE CARGUE O DE ALMACENAMIENTO</t>
  </si>
  <si>
    <t>DEMOLICION MANUAL BALDOSA PISO E= 0.07 M. INCLUYE TRASIEGO Y CARGUE MANUAL.</t>
  </si>
  <si>
    <t>piso existente</t>
  </si>
  <si>
    <t>DEMOLICION MECÁNICA ANDENES, PLACAS, SARDINELES EN CONCRETO REFORZADO. INCLUYE TRASIEGO Y CARGUE MANUAL.</t>
  </si>
  <si>
    <t>anden lateral</t>
  </si>
  <si>
    <t>anden posterior</t>
  </si>
  <si>
    <t>anden frontal</t>
  </si>
  <si>
    <t>DESMONTE DE REJAS Y VENTANAS METALICAS. INCLUYE TRASLADO HASTA SITIO DE CARGUE O DE ALMACENAMIENTO.</t>
  </si>
  <si>
    <t>Ventanas existentes</t>
  </si>
  <si>
    <t>montante puerta</t>
  </si>
  <si>
    <t>DESMONTE DE MARCO Y PUERTA. INCLUYE TRASLADO HASTA SITIO DE CARGUE O DE ALMACENAMIENTO.</t>
  </si>
  <si>
    <t>puerta principal</t>
  </si>
  <si>
    <t>baño</t>
  </si>
  <si>
    <t>DEMOLICION MANUAL MURO DIVISORIO BLOQUE DE ARCILLA. INCLUYE TRASIEGO Y CARGUE MANUAL.</t>
  </si>
  <si>
    <t>area baño</t>
  </si>
  <si>
    <t>area almacen</t>
  </si>
  <si>
    <t>cubierta 2 aguas</t>
  </si>
  <si>
    <t>mesones</t>
  </si>
  <si>
    <t>RELLENO CON MATERIAL MIXTO DE RÍO SIN PROCESAR TAMAÑO MAX. 2" SUMINISTRO, EXTENDIDO, NIVELACIÓN, HUMEDECIMIENTO Y COMPACTACIÓN MANUAL CON EQUIPO LIVIANO.</t>
  </si>
  <si>
    <t>EXCAVACION MANUAL EN CONGLOMERADO H= 0 - 2.00 M INCLUYE CARGUE</t>
  </si>
  <si>
    <t>SUMINISTRO E INSTALACIÓN PUERTA EN VIDRIO TEMPLADO DE 10 MM, CERRADURA, MANIJA, PIVOTE</t>
  </si>
  <si>
    <t>SUMINISTRO E INSTALACIÓN PUERTA ALUMINIO SISTEMA BISAGRA, CON VIDRIO 4 MM</t>
  </si>
  <si>
    <t>puertas oficinas</t>
  </si>
  <si>
    <t>puerta baño</t>
  </si>
  <si>
    <t>SUMINISTRO E INSTALACIÓN VENTANA ALUMINIO CORRREDIZO, CON VIDRIO 4 MM</t>
  </si>
  <si>
    <t>SUMINISTRO E INSTALACIÓN REJA TIPO BANCO CUADRADO 1" CAL 18</t>
  </si>
  <si>
    <t>COLUMNA 0.12 X 0.25 M, CONCRETO 20.7MPA (3000 PSI) INCLUYE REFUERZO</t>
  </si>
  <si>
    <t>VIGA 0.12 X 0.25 M, CONCRETO 20.7MPA (3000 PSI) INCLUYE REFUERZO</t>
  </si>
  <si>
    <t>ESMALTE SINTETICO PARA CORREAS METALICAS CUBIERTA</t>
  </si>
  <si>
    <t>correas horizontales</t>
  </si>
  <si>
    <t>SUMINISTRO E INSTALACIÓN CUBIERTA EN TEJA FIBROCEMENTO NUMERO 6</t>
  </si>
  <si>
    <t>PINTURA VINILO TEJA ONDULADA CARA INFERIOR 3 CAPAS SIN INSTALAR</t>
  </si>
  <si>
    <t>PINTURA VINILO TIPO CORAZA CARA SUPERIOR TEJA ONDULADA SIN INSTALAR</t>
  </si>
  <si>
    <t>DESMONTE DE TEJA ASBESTO CEMENTO. INCLUYE TRASLADO HASTA SITIO DE CARGUE O DE ALMACENAMIENTO.</t>
  </si>
  <si>
    <t>DESMONTE DE LAVAMANOS. INCLUYE TRASLADO HASTA SITIO DE CARGUE O DE ALMACENAMIENTO.</t>
  </si>
  <si>
    <t>lavamanos</t>
  </si>
  <si>
    <t>DESMONTE DE SANITARIO. INCLUYE TRASLADO HASTA SITIO DE CARGUE O DE ALMACENAMIENTO</t>
  </si>
  <si>
    <t>sanitario</t>
  </si>
  <si>
    <t>LUMINARIAS EXISTENTES</t>
  </si>
  <si>
    <t>PLACA DE CONTRAPISO EN CONCRETO 20.7 MPa (3000 PSI) MEZCLA EN OBRA. SUMINISTRO Y CONSTRUCCIÓN</t>
  </si>
  <si>
    <t>POYOS EN CONCRETO 20.7 MPa (3000 PSI) MEZCLA EN OBRA. SUMINISTRO Y CONSTRUCCIÓN</t>
  </si>
  <si>
    <t>PERFIL CUADR. NEGRO 100X100X4 MM ASTM A-500</t>
  </si>
  <si>
    <t>division area oscura</t>
  </si>
  <si>
    <t>columnas</t>
  </si>
  <si>
    <t xml:space="preserve">horizontales </t>
  </si>
  <si>
    <t>meson</t>
  </si>
  <si>
    <t>TABLERO TRIFASICO DE 30 CIRCUITOS CON ESPACIO PARA TOTALIZADOR . INCLUYE BREAKER SUMINISTRO E INSTALACIÓN</t>
  </si>
  <si>
    <t>Instalacion tablero</t>
  </si>
  <si>
    <t>DESMONTE DE TABLERO PARCIAL INCLUYE TRASLADO HASTA SITIO DE CARGUE O DE ALMACENAMIENTO.</t>
  </si>
  <si>
    <t>desmonte de tablero</t>
  </si>
  <si>
    <t>DESMONTE DE PISO BALDOSA CERAMICA O GRESS. INCLUYE TRASLADO HASTA SITIO DE CARGUE O DE ALMACENAMIENTO.</t>
  </si>
  <si>
    <t>fachadas laterales</t>
  </si>
  <si>
    <t>fachada frontal</t>
  </si>
  <si>
    <t>fachada posterior</t>
  </si>
  <si>
    <t>MURO LADRILLO PRESADO MACIZO VISTA T. STA FE (MORTERO TIPO 1:4)</t>
  </si>
  <si>
    <t>SUMINISTRO E INSTALACIÓN LAMINA HR 200X200X6.35 MM (1/4") INC 4 TORNILLOS 3/8"</t>
  </si>
  <si>
    <t>UND</t>
  </si>
  <si>
    <t>ACOMETIDA PARCIAL 4No8+1No 8 T DUCTO PVC 1" SUMINISTRO E INSTALACIÓN</t>
  </si>
  <si>
    <t>Acometida tablero</t>
  </si>
  <si>
    <t>SALIDA PARA TOMA CORRIENTE DOBLE CON POLO A TIERRA SUMINISTRO E INSTALACIÓN</t>
  </si>
  <si>
    <t>aterrizaje red electrica</t>
  </si>
  <si>
    <t>SUMINISTRO E INSTALACION MALLA TIERRA, CABLE 2/0,No 4, 3 CW</t>
  </si>
  <si>
    <t>PANEL LED 60X60 W</t>
  </si>
  <si>
    <t xml:space="preserve">panel led </t>
  </si>
  <si>
    <t>REFLECTOR LED 100W IP 65 USO EXTERIOR SUMINISTRO E INSTALACIÓN</t>
  </si>
  <si>
    <t>panel redondo</t>
  </si>
  <si>
    <t>reflectores</t>
  </si>
  <si>
    <t>AFINADO PISOS MORTERO 1:4, E= 50 MM</t>
  </si>
  <si>
    <t>PORCELANATO TOSCANA IVORY</t>
  </si>
  <si>
    <t>GUARDAESCOBA EN PORCELANATO 50X10</t>
  </si>
  <si>
    <t>PISO EN CERAMICA LISO 0.32X0.32 LINEA FORTALEZA</t>
  </si>
  <si>
    <t>enchape muro baños</t>
  </si>
  <si>
    <t>enchape poseta</t>
  </si>
  <si>
    <t>SELLADO DE JUNTA DE DILATACIÓN 10 MM X 10 MM CON POLIURETANO. INCLUYE CORDÓN EN POLIETILENO FONDO DE JUNTA. SUMINISTRO E INSTALACIÓN</t>
  </si>
  <si>
    <t xml:space="preserve"> SUMINISTRO E INSTALACIÓN DE ADOQUIN ECOLOGICO EN CONCRETO DE 40X40X8 CMS INCLUYE EXTENDIDO, NIVELACIÓN Y COMPACTACIÓN DE RECEBO E=0.15 M, 0,02 M DE TIERRA Y GRAMA</t>
  </si>
  <si>
    <t>Fachada lateral</t>
  </si>
  <si>
    <t>fachada principal</t>
  </si>
  <si>
    <t>BORDILLO DE CONCRETO VACIADO IN SITU; INCLUYE LA CONFORMACION DE LA SUPERFICIE DE APOYO</t>
  </si>
  <si>
    <t>area meson</t>
  </si>
  <si>
    <t>correas verticales</t>
  </si>
  <si>
    <t>poseta</t>
  </si>
  <si>
    <t>caja inspeccion</t>
  </si>
  <si>
    <t>red sanitaria</t>
  </si>
  <si>
    <t>ANCLAJE EPÓXICO CON VARILLA DE 1/2" INCLUYE LA VARILLA, LA PERFORACIÓN, LIMPIEZA DE LA PERFORACIÓN CON CHORRO DE AIRE Y RELLENO EPÓXICO. SUMINISTRO E INSTALACIÓN.</t>
  </si>
  <si>
    <t>MALLA ELECTROSOLDADA FY=5000 KG/CM2, 500 MPA. FIGURADO, ARMADO, COLOCACIÓN Y AMARRE. SUMINISTRO E INSTALACIÓN</t>
  </si>
  <si>
    <t>Malla 8mm</t>
  </si>
  <si>
    <t>kg/m2</t>
  </si>
  <si>
    <t xml:space="preserve">area total </t>
  </si>
  <si>
    <t xml:space="preserve">perimetro </t>
  </si>
  <si>
    <t>muros meson</t>
  </si>
  <si>
    <t>MURO EN BLOQUE FLEXA No. 5, 0.12X0.20X0.30 M (MORTERO TIPO S 1:3)</t>
  </si>
  <si>
    <t>PAÑETE MURO EXTERIOR Y CULATAS MORTERO 1:4 IMPERMEABILIZADO. SUMINISTRO Y APLICACIÓN.</t>
  </si>
  <si>
    <t>muro baños</t>
  </si>
  <si>
    <t>muro poseta</t>
  </si>
  <si>
    <t>MURO EN BLOQUE FLEXA No. 4 0.10X0.20X0.30 M(MORTERO TIPO S 1:3)</t>
  </si>
  <si>
    <t>PAÑETE MUROS INTERIORES MORTERO 1:4 INCLUYE FILOS Y DILATACIONES. SUMINISTRO Y APLICACIÓN.</t>
  </si>
  <si>
    <t>rack</t>
  </si>
  <si>
    <t>ESTUCO PLASTICO</t>
  </si>
  <si>
    <t>Rack</t>
  </si>
  <si>
    <t>PINTURA VINILO T. CORAZA EXTERIOR 3 MANOS</t>
  </si>
  <si>
    <t>cuchillas</t>
  </si>
  <si>
    <t>Fachada posterior</t>
  </si>
  <si>
    <t>SUMINISTRO E INSTALACIÓN PUERTA TABLERO CORRIDO MARCO, PASADOR LAMINA COLL ROLLED CAL. 20 2 X 0.70 M</t>
  </si>
  <si>
    <t>PUERTA RACK</t>
  </si>
  <si>
    <t>Puerta baños</t>
  </si>
  <si>
    <t>SUMINISTRO E INSTALACIÓN PUERTA TABLERO CORRIDO MARCO, PASADOR LAMINA COLL ROLLED CAL 20; 1.5 X 0.75 M</t>
  </si>
  <si>
    <t>SUMINISTRO E INSTALACIÓN PUERTA ORNAMENTADA MARCO 0.08 M HOJA CON TUBO 3X1-1/2 CAL. 18</t>
  </si>
  <si>
    <t>Puerta posterior</t>
  </si>
  <si>
    <t>division oficinas 1</t>
  </si>
  <si>
    <t>division oficinas 2</t>
  </si>
  <si>
    <t>division oficinas 3</t>
  </si>
  <si>
    <t>SALIDA DE LAMPARA 110 V L= 6M</t>
  </si>
  <si>
    <t>PANEL LED REDONDO 18 W</t>
  </si>
  <si>
    <t>ESPEJO 4MM SUMINISTRO E INSTALACIÓN</t>
  </si>
  <si>
    <t>BAÑO LAVAMANOS</t>
  </si>
  <si>
    <t>SISTEMA DE AIRE ACONDICIONADO TIPO SPLIT TECNOLOGÍA INVERTER DE 9000 BTU 220V. INCLUYE UNIDAD INTERIOR, UNIDAD EXTERIOR Y KIT DE INSTALACIÓN COMPLETO. SUMINISTRO E INSTALACIÓN</t>
  </si>
  <si>
    <t>aire acondicionado</t>
  </si>
  <si>
    <t>SALIDA SANITARIA ORINAL 2"</t>
  </si>
  <si>
    <t>salida sanitaria</t>
  </si>
  <si>
    <t>SALIDA SANITARIA DUCHA 2" SUMINISTRO E INSTALACIÓN</t>
  </si>
  <si>
    <t>SALIDA SANITARIA LAVAMANOS 2" SUMINISTRO E INSTALACIÓN</t>
  </si>
  <si>
    <t>SALIDA SANITARIA SANITARIO 4" SUMINISTRO E INSTALACIÓN</t>
  </si>
  <si>
    <t>SANITARIO ACUACER BLANCO CORONA</t>
  </si>
  <si>
    <t>aparato sanitario</t>
  </si>
  <si>
    <t>ORINAL PARED MEDIANO REF 08862100 CORONA INCLUYE FLEXOMETRO</t>
  </si>
  <si>
    <t>CONJUNTO DUCHA Y REGISTRO GRIVAL</t>
  </si>
  <si>
    <t>LAVAMANOS SOBREPONER CORONA O SIMILAR INCLUYE GRIFERIA Y ACCESORIOS</t>
  </si>
  <si>
    <t>PUNTO HIDRÁULICO PVCP PARAL DESDE PISO PROMEDIO 1/2" SUMINISTRO E INSTALACIÓN</t>
  </si>
  <si>
    <t>VALVULA DE CORTE 1/2" SUMINISTRO E INSTALACIÓN</t>
  </si>
  <si>
    <t>TUBERIA PVCS 4" SUMINISTRO E INSTALACIÓN</t>
  </si>
  <si>
    <t>red sanitario</t>
  </si>
  <si>
    <t>TAPA EN CONCRETO PARA CAJA DE INSPECCIÓN 3000 PSI E=0.08 M. INCLUYE MARCO EN PLATINA 2 1/2" Y MALLA DE REFUERZO EN VARILLA 3/8"</t>
  </si>
  <si>
    <t>reposicion de tapa</t>
  </si>
  <si>
    <t>CAJA DE INSPECCIÓN DE 0.50 X 0.50 X 0.50 M EN CONCRETO 3000 PSI ELABORADA EN SITIO. INCLUYE TAPA EN CONCRETO REFORZADO Y MARCO EN ÁNGULO METÁLICO. SUMINISTRO Y ELABORACIÓN.</t>
  </si>
  <si>
    <t>nueva caja</t>
  </si>
  <si>
    <t>SALIDA TOMA BIFASICO (2No 10+ 1No 14), L= 10M SUMINISTRO E INSTALACIÓN</t>
  </si>
  <si>
    <t>SUMINISTRO E INSTALACIÓN CANALETA 10X4 FABRICADA EN LÁMINA COLD ROLLED, RECUBRIMIENTO EN PINTURA ELECTROESTÁTICA COLOR BLANCA CON DIVISIÓN.</t>
  </si>
  <si>
    <t>canaleta</t>
  </si>
  <si>
    <t>SUMINISTRO E INSTALACION DE PELICULA SANDBLASTING</t>
  </si>
  <si>
    <t>SUMINISTRO E INSTALACION DE PELICULA POLARIZADA NORMAL INSTALADA</t>
  </si>
  <si>
    <t>MURO SUPERBOARD DOBLE CARA E=0.11, CAL 8 MM INCLUYE PINTURA</t>
  </si>
  <si>
    <t>estanteria</t>
  </si>
  <si>
    <t>CABLE DE DATOS CATEGORIA 6A CERTIFICADO</t>
  </si>
  <si>
    <t>RED VOZ Y DATOS</t>
  </si>
  <si>
    <t xml:space="preserve">TUBERIA PVC CONDUIT 1/2'' RED DATOS EXTERIOR </t>
  </si>
  <si>
    <t>INSTALACIÓN PUNTOS DE DATOS Y VOZ</t>
  </si>
  <si>
    <t>CERTIFICACIÓN DE PUNTOS DE DATOS Y VOZ</t>
  </si>
  <si>
    <t>JACK BLINDADO RJ45 CAT. 6A</t>
  </si>
  <si>
    <t>MESON 20.7 MP (300PSI) GRAN PULIDO E=0.07 M, A= 0,65M D=1/2"</t>
  </si>
  <si>
    <t>PINTURA VINILO TIPO 1 S/MURO (ALTA CALIDAD)</t>
  </si>
  <si>
    <t>DINTEL</t>
  </si>
  <si>
    <t>TRASLADO DE EQUIPOS</t>
  </si>
  <si>
    <t>MAQUINAS LABORATORIO</t>
  </si>
  <si>
    <t>ML</t>
  </si>
  <si>
    <t>CERRAMIENTO PROVISIONAL EN TELA VERDE H=2.10 M. ESTRUCTURA MADERA COMÚN. BASES EN CONCRETO 2000 PSI.</t>
  </si>
  <si>
    <t>TRANSPORTE DISPOSICIÓN FINAL DE ESCOMBROS Y SOBRANTES</t>
  </si>
  <si>
    <t>VJ</t>
  </si>
  <si>
    <t>ESCOMBRO</t>
  </si>
  <si>
    <t>PATCH CORD DE 3 METROS CAT 6A</t>
  </si>
  <si>
    <t>LIMPIEZA CAJA DE INSPECCION 0.8*1.00 MTS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</si>
</sst>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6" x14ac:knownFonts="1">
    <font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i/>
      <sz val="9"/>
      <name val="Arial"/>
      <family val="2"/>
    </font>
    <font>
      <b/>
      <i/>
      <sz val="9"/>
      <name val="Arial"/>
      <family val="2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/>
      <bottom/>
      <diagonal/>
    </border>
    <border>
      <left/>
      <right/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/>
      <bottom style="thin">
        <color theme="1" tint="0.249977111117893"/>
      </bottom>
      <diagonal/>
    </border>
    <border>
      <left/>
      <right/>
      <top style="thin">
        <color theme="1" tint="0.249977111117893"/>
      </top>
      <bottom/>
      <diagonal/>
    </border>
  </borders>
  <cellStyleXfs count="1">
    <xf numFmtId="0" fontId="0" fillId="0" borderId="0"/>
  </cellStyleXfs>
  <cellXfs count="176">
    <xf numFmtId="0" fontId="0" fillId="0" borderId="0" xfId="0"/>
    <xf numFmtId="0" fontId="0" fillId="0" borderId="0" xfId="0" applyAlignment="1">
      <alignment vertical="center"/>
    </xf>
    <xf numFmtId="0" fontId="3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/>
    <xf numFmtId="4" fontId="0" fillId="0" borderId="1" xfId="0" applyNumberFormat="1" applyBorder="1"/>
    <xf numFmtId="0" fontId="0" fillId="0" borderId="8" xfId="0" applyBorder="1"/>
    <xf numFmtId="0" fontId="3" fillId="0" borderId="3" xfId="0" applyFont="1" applyBorder="1"/>
    <xf numFmtId="0" fontId="3" fillId="0" borderId="0" xfId="0" applyFont="1"/>
    <xf numFmtId="2" fontId="3" fillId="0" borderId="0" xfId="0" applyNumberFormat="1" applyFont="1" applyAlignment="1">
      <alignment horizontal="right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0" fillId="0" borderId="7" xfId="0" applyBorder="1"/>
    <xf numFmtId="0" fontId="0" fillId="0" borderId="11" xfId="0" applyBorder="1"/>
    <xf numFmtId="0" fontId="0" fillId="0" borderId="9" xfId="0" applyBorder="1"/>
    <xf numFmtId="0" fontId="0" fillId="0" borderId="10" xfId="0" applyBorder="1"/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2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164" fontId="0" fillId="0" borderId="1" xfId="0" applyNumberForma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0" fillId="0" borderId="2" xfId="0" applyBorder="1" applyAlignment="1">
      <alignment horizontal="center"/>
    </xf>
    <xf numFmtId="0" fontId="3" fillId="0" borderId="1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14" fontId="0" fillId="0" borderId="8" xfId="0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3" fillId="0" borderId="6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0" xfId="0" applyFont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2" fontId="3" fillId="0" borderId="2" xfId="0" applyNumberFormat="1" applyFont="1" applyBorder="1" applyAlignment="1">
      <alignment horizontal="right"/>
    </xf>
    <xf numFmtId="2" fontId="3" fillId="0" borderId="12" xfId="0" applyNumberFormat="1" applyFont="1" applyBorder="1" applyAlignment="1">
      <alignment horizontal="right"/>
    </xf>
    <xf numFmtId="0" fontId="0" fillId="0" borderId="13" xfId="0" applyBorder="1" applyAlignment="1">
      <alignment horizontal="center"/>
    </xf>
    <xf numFmtId="0" fontId="3" fillId="0" borderId="4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419100</xdr:colOff>
      <xdr:row>17</xdr:row>
      <xdr:rowOff>47624</xdr:rowOff>
    </xdr:from>
    <xdr:to>
      <xdr:col>14</xdr:col>
      <xdr:colOff>285750</xdr:colOff>
      <xdr:row>37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1425" y="2209799"/>
          <a:ext cx="2914650" cy="38921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495300</xdr:colOff>
      <xdr:row>17</xdr:row>
      <xdr:rowOff>114299</xdr:rowOff>
    </xdr:from>
    <xdr:to>
      <xdr:col>14</xdr:col>
      <xdr:colOff>400050</xdr:colOff>
      <xdr:row>38</xdr:row>
      <xdr:rowOff>56874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67625" y="2276474"/>
          <a:ext cx="2952750" cy="39430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355094</xdr:colOff>
      <xdr:row>17</xdr:row>
      <xdr:rowOff>152400</xdr:rowOff>
    </xdr:from>
    <xdr:to>
      <xdr:col>14</xdr:col>
      <xdr:colOff>342899</xdr:colOff>
      <xdr:row>35</xdr:row>
      <xdr:rowOff>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7419" y="2314575"/>
          <a:ext cx="3035805" cy="33242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400050</xdr:colOff>
      <xdr:row>18</xdr:row>
      <xdr:rowOff>76200</xdr:rowOff>
    </xdr:from>
    <xdr:to>
      <xdr:col>14</xdr:col>
      <xdr:colOff>395914</xdr:colOff>
      <xdr:row>36</xdr:row>
      <xdr:rowOff>120725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72375" y="2428875"/>
          <a:ext cx="3043864" cy="3473525"/>
        </a:xfrm>
        <a:prstGeom prst="rect">
          <a:avLst/>
        </a:prstGeom>
      </xdr:spPr>
    </xdr:pic>
    <xdr:clientData/>
  </xdr:twoCellAnchor>
  <xdr:twoCellAnchor>
    <xdr:from>
      <xdr:col>10</xdr:col>
      <xdr:colOff>628651</xdr:colOff>
      <xdr:row>19</xdr:row>
      <xdr:rowOff>104776</xdr:rowOff>
    </xdr:from>
    <xdr:to>
      <xdr:col>13</xdr:col>
      <xdr:colOff>657225</xdr:colOff>
      <xdr:row>35</xdr:row>
      <xdr:rowOff>114300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800976" y="2647951"/>
          <a:ext cx="2314574" cy="3057524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495301</xdr:colOff>
      <xdr:row>17</xdr:row>
      <xdr:rowOff>66673</xdr:rowOff>
    </xdr:from>
    <xdr:to>
      <xdr:col>3</xdr:col>
      <xdr:colOff>704850</xdr:colOff>
      <xdr:row>17</xdr:row>
      <xdr:rowOff>112392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 flipV="1">
          <a:off x="2333626" y="2228848"/>
          <a:ext cx="209549" cy="4571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DDE35E6C-349F-46DF-B9C2-A20E6BFD2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400050</xdr:colOff>
      <xdr:row>18</xdr:row>
      <xdr:rowOff>76200</xdr:rowOff>
    </xdr:from>
    <xdr:to>
      <xdr:col>14</xdr:col>
      <xdr:colOff>395914</xdr:colOff>
      <xdr:row>36</xdr:row>
      <xdr:rowOff>120725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12B584CF-3608-41EC-9056-F715FEA92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72375" y="2428875"/>
          <a:ext cx="3043864" cy="3473525"/>
        </a:xfrm>
        <a:prstGeom prst="rect">
          <a:avLst/>
        </a:prstGeom>
      </xdr:spPr>
    </xdr:pic>
    <xdr:clientData/>
  </xdr:twoCellAnchor>
  <xdr:twoCellAnchor>
    <xdr:from>
      <xdr:col>10</xdr:col>
      <xdr:colOff>628651</xdr:colOff>
      <xdr:row>19</xdr:row>
      <xdr:rowOff>104776</xdr:rowOff>
    </xdr:from>
    <xdr:to>
      <xdr:col>13</xdr:col>
      <xdr:colOff>657225</xdr:colOff>
      <xdr:row>35</xdr:row>
      <xdr:rowOff>114300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60D883A1-3C1A-4EEA-9237-726236B5D001}"/>
            </a:ext>
          </a:extLst>
        </xdr:cNvPr>
        <xdr:cNvSpPr/>
      </xdr:nvSpPr>
      <xdr:spPr>
        <a:xfrm>
          <a:off x="7800976" y="2647951"/>
          <a:ext cx="2314574" cy="3057524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B880B06F-0B30-4B80-8484-02E54E47B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400050</xdr:colOff>
      <xdr:row>18</xdr:row>
      <xdr:rowOff>76200</xdr:rowOff>
    </xdr:from>
    <xdr:to>
      <xdr:col>14</xdr:col>
      <xdr:colOff>395914</xdr:colOff>
      <xdr:row>36</xdr:row>
      <xdr:rowOff>120725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83C33270-E82C-4952-87BE-E910FEC44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72375" y="2428875"/>
          <a:ext cx="3043864" cy="3473525"/>
        </a:xfrm>
        <a:prstGeom prst="rect">
          <a:avLst/>
        </a:prstGeom>
      </xdr:spPr>
    </xdr:pic>
    <xdr:clientData/>
  </xdr:twoCellAnchor>
  <xdr:twoCellAnchor>
    <xdr:from>
      <xdr:col>10</xdr:col>
      <xdr:colOff>628651</xdr:colOff>
      <xdr:row>19</xdr:row>
      <xdr:rowOff>104776</xdr:rowOff>
    </xdr:from>
    <xdr:to>
      <xdr:col>13</xdr:col>
      <xdr:colOff>657225</xdr:colOff>
      <xdr:row>35</xdr:row>
      <xdr:rowOff>114300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5F5BC80A-32B8-499E-9D2C-2B6BD6E19976}"/>
            </a:ext>
          </a:extLst>
        </xdr:cNvPr>
        <xdr:cNvSpPr/>
      </xdr:nvSpPr>
      <xdr:spPr>
        <a:xfrm>
          <a:off x="7800976" y="2647951"/>
          <a:ext cx="2314574" cy="3057524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73D653A4-7F49-42A2-A5ED-B4C9038F8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400050</xdr:colOff>
      <xdr:row>18</xdr:row>
      <xdr:rowOff>76200</xdr:rowOff>
    </xdr:from>
    <xdr:to>
      <xdr:col>14</xdr:col>
      <xdr:colOff>395914</xdr:colOff>
      <xdr:row>36</xdr:row>
      <xdr:rowOff>120725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68664E47-7E06-4A76-978C-8480A0410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72375" y="2428875"/>
          <a:ext cx="3043864" cy="3473525"/>
        </a:xfrm>
        <a:prstGeom prst="rect">
          <a:avLst/>
        </a:prstGeom>
      </xdr:spPr>
    </xdr:pic>
    <xdr:clientData/>
  </xdr:twoCellAnchor>
  <xdr:twoCellAnchor>
    <xdr:from>
      <xdr:col>10</xdr:col>
      <xdr:colOff>628651</xdr:colOff>
      <xdr:row>19</xdr:row>
      <xdr:rowOff>104776</xdr:rowOff>
    </xdr:from>
    <xdr:to>
      <xdr:col>13</xdr:col>
      <xdr:colOff>657225</xdr:colOff>
      <xdr:row>35</xdr:row>
      <xdr:rowOff>114300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1BE8606B-14E6-4B50-8D27-E7303D7870F3}"/>
            </a:ext>
          </a:extLst>
        </xdr:cNvPr>
        <xdr:cNvSpPr/>
      </xdr:nvSpPr>
      <xdr:spPr>
        <a:xfrm>
          <a:off x="7800976" y="2647951"/>
          <a:ext cx="2314574" cy="3057524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419100</xdr:colOff>
      <xdr:row>17</xdr:row>
      <xdr:rowOff>47624</xdr:rowOff>
    </xdr:from>
    <xdr:to>
      <xdr:col>14</xdr:col>
      <xdr:colOff>285750</xdr:colOff>
      <xdr:row>37</xdr:row>
      <xdr:rowOff>129821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1425" y="2209799"/>
          <a:ext cx="2914650" cy="38921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504825</xdr:colOff>
      <xdr:row>17</xdr:row>
      <xdr:rowOff>161925</xdr:rowOff>
    </xdr:from>
    <xdr:to>
      <xdr:col>14</xdr:col>
      <xdr:colOff>295275</xdr:colOff>
      <xdr:row>36</xdr:row>
      <xdr:rowOff>15950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77150" y="2324100"/>
          <a:ext cx="2838450" cy="3473525"/>
        </a:xfrm>
        <a:prstGeom prst="rect">
          <a:avLst/>
        </a:prstGeom>
      </xdr:spPr>
    </xdr:pic>
    <xdr:clientData/>
  </xdr:twoCellAnchor>
  <xdr:twoCellAnchor>
    <xdr:from>
      <xdr:col>10</xdr:col>
      <xdr:colOff>361951</xdr:colOff>
      <xdr:row>19</xdr:row>
      <xdr:rowOff>19050</xdr:rowOff>
    </xdr:from>
    <xdr:to>
      <xdr:col>10</xdr:col>
      <xdr:colOff>733527</xdr:colOff>
      <xdr:row>34</xdr:row>
      <xdr:rowOff>161925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7534276" y="2562225"/>
          <a:ext cx="371576" cy="300037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</xdr:col>
      <xdr:colOff>542925</xdr:colOff>
      <xdr:row>19</xdr:row>
      <xdr:rowOff>9525</xdr:rowOff>
    </xdr:from>
    <xdr:to>
      <xdr:col>14</xdr:col>
      <xdr:colOff>209550</xdr:colOff>
      <xdr:row>34</xdr:row>
      <xdr:rowOff>152400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10001250" y="2552700"/>
          <a:ext cx="428625" cy="300037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</xdr:col>
      <xdr:colOff>371475</xdr:colOff>
      <xdr:row>34</xdr:row>
      <xdr:rowOff>161925</xdr:rowOff>
    </xdr:from>
    <xdr:to>
      <xdr:col>14</xdr:col>
      <xdr:colOff>219075</xdr:colOff>
      <xdr:row>37</xdr:row>
      <xdr:rowOff>47625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/>
      </xdr:nvSpPr>
      <xdr:spPr>
        <a:xfrm>
          <a:off x="7543800" y="5562600"/>
          <a:ext cx="2895600" cy="457200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</xdr:col>
      <xdr:colOff>371475</xdr:colOff>
      <xdr:row>17</xdr:row>
      <xdr:rowOff>9525</xdr:rowOff>
    </xdr:from>
    <xdr:to>
      <xdr:col>14</xdr:col>
      <xdr:colOff>219075</xdr:colOff>
      <xdr:row>19</xdr:row>
      <xdr:rowOff>28575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/>
      </xdr:nvSpPr>
      <xdr:spPr>
        <a:xfrm>
          <a:off x="7543800" y="2171700"/>
          <a:ext cx="2895600" cy="400050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371475</xdr:colOff>
      <xdr:row>17</xdr:row>
      <xdr:rowOff>66675</xdr:rowOff>
    </xdr:from>
    <xdr:to>
      <xdr:col>3</xdr:col>
      <xdr:colOff>723900</xdr:colOff>
      <xdr:row>17</xdr:row>
      <xdr:rowOff>112394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/>
      </xdr:nvSpPr>
      <xdr:spPr>
        <a:xfrm>
          <a:off x="2209800" y="2228850"/>
          <a:ext cx="352425" cy="4571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361950</xdr:colOff>
      <xdr:row>18</xdr:row>
      <xdr:rowOff>76200</xdr:rowOff>
    </xdr:from>
    <xdr:to>
      <xdr:col>3</xdr:col>
      <xdr:colOff>714375</xdr:colOff>
      <xdr:row>18</xdr:row>
      <xdr:rowOff>121919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/>
      </xdr:nvSpPr>
      <xdr:spPr>
        <a:xfrm>
          <a:off x="2200275" y="2428875"/>
          <a:ext cx="352425" cy="4571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361950</xdr:colOff>
      <xdr:row>19</xdr:row>
      <xdr:rowOff>76200</xdr:rowOff>
    </xdr:from>
    <xdr:to>
      <xdr:col>3</xdr:col>
      <xdr:colOff>714375</xdr:colOff>
      <xdr:row>19</xdr:row>
      <xdr:rowOff>121919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/>
      </xdr:nvSpPr>
      <xdr:spPr>
        <a:xfrm>
          <a:off x="2200275" y="2619375"/>
          <a:ext cx="352425" cy="4571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333375</xdr:colOff>
      <xdr:row>18</xdr:row>
      <xdr:rowOff>0</xdr:rowOff>
    </xdr:from>
    <xdr:to>
      <xdr:col>14</xdr:col>
      <xdr:colOff>329239</xdr:colOff>
      <xdr:row>36</xdr:row>
      <xdr:rowOff>44525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05700" y="2352675"/>
          <a:ext cx="3043864" cy="3473525"/>
        </a:xfrm>
        <a:prstGeom prst="rect">
          <a:avLst/>
        </a:prstGeom>
      </xdr:spPr>
    </xdr:pic>
    <xdr:clientData/>
  </xdr:twoCellAnchor>
  <xdr:twoCellAnchor>
    <xdr:from>
      <xdr:col>11</xdr:col>
      <xdr:colOff>419100</xdr:colOff>
      <xdr:row>34</xdr:row>
      <xdr:rowOff>161926</xdr:rowOff>
    </xdr:from>
    <xdr:to>
      <xdr:col>11</xdr:col>
      <xdr:colOff>523875</xdr:colOff>
      <xdr:row>35</xdr:row>
      <xdr:rowOff>47626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8353425" y="5562601"/>
          <a:ext cx="104775" cy="76200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</xdr:col>
      <xdr:colOff>361293</xdr:colOff>
      <xdr:row>34</xdr:row>
      <xdr:rowOff>156671</xdr:rowOff>
    </xdr:from>
    <xdr:to>
      <xdr:col>13</xdr:col>
      <xdr:colOff>466068</xdr:colOff>
      <xdr:row>35</xdr:row>
      <xdr:rowOff>42371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/>
      </xdr:nvSpPr>
      <xdr:spPr>
        <a:xfrm>
          <a:off x="9820603" y="5569499"/>
          <a:ext cx="104775" cy="76200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418115</xdr:colOff>
      <xdr:row>34</xdr:row>
      <xdr:rowOff>149773</xdr:rowOff>
    </xdr:from>
    <xdr:to>
      <xdr:col>11</xdr:col>
      <xdr:colOff>522890</xdr:colOff>
      <xdr:row>35</xdr:row>
      <xdr:rowOff>35473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/>
      </xdr:nvSpPr>
      <xdr:spPr>
        <a:xfrm>
          <a:off x="8353425" y="5562601"/>
          <a:ext cx="104775" cy="76200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572861</xdr:colOff>
      <xdr:row>17</xdr:row>
      <xdr:rowOff>85726</xdr:rowOff>
    </xdr:from>
    <xdr:to>
      <xdr:col>3</xdr:col>
      <xdr:colOff>691243</xdr:colOff>
      <xdr:row>17</xdr:row>
      <xdr:rowOff>131445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/>
      </xdr:nvSpPr>
      <xdr:spPr>
        <a:xfrm>
          <a:off x="2412547" y="2268312"/>
          <a:ext cx="118382" cy="4571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572861</xdr:colOff>
      <xdr:row>18</xdr:row>
      <xdr:rowOff>74840</xdr:rowOff>
    </xdr:from>
    <xdr:to>
      <xdr:col>3</xdr:col>
      <xdr:colOff>691243</xdr:colOff>
      <xdr:row>18</xdr:row>
      <xdr:rowOff>120559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/>
      </xdr:nvSpPr>
      <xdr:spPr>
        <a:xfrm>
          <a:off x="2412547" y="2447926"/>
          <a:ext cx="118382" cy="4571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</xdr:col>
      <xdr:colOff>666750</xdr:colOff>
      <xdr:row>19</xdr:row>
      <xdr:rowOff>9526</xdr:rowOff>
    </xdr:from>
    <xdr:to>
      <xdr:col>11</xdr:col>
      <xdr:colOff>9525</xdr:colOff>
      <xdr:row>19</xdr:row>
      <xdr:rowOff>85726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/>
      </xdr:nvSpPr>
      <xdr:spPr>
        <a:xfrm>
          <a:off x="7839075" y="2552701"/>
          <a:ext cx="104775" cy="76200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647700</xdr:colOff>
      <xdr:row>19</xdr:row>
      <xdr:rowOff>19051</xdr:rowOff>
    </xdr:from>
    <xdr:to>
      <xdr:col>11</xdr:col>
      <xdr:colOff>752475</xdr:colOff>
      <xdr:row>19</xdr:row>
      <xdr:rowOff>95251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/>
      </xdr:nvSpPr>
      <xdr:spPr>
        <a:xfrm>
          <a:off x="8582025" y="2562226"/>
          <a:ext cx="104775" cy="76200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371475</xdr:colOff>
      <xdr:row>19</xdr:row>
      <xdr:rowOff>9526</xdr:rowOff>
    </xdr:from>
    <xdr:to>
      <xdr:col>12</xdr:col>
      <xdr:colOff>476250</xdr:colOff>
      <xdr:row>19</xdr:row>
      <xdr:rowOff>85726</xdr:rowOff>
    </xdr:to>
    <xdr:sp macro="" textlink="">
      <xdr:nvSpPr>
        <xdr:cNvPr id="13" name="Rectángul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/>
      </xdr:nvSpPr>
      <xdr:spPr>
        <a:xfrm>
          <a:off x="9067800" y="2552701"/>
          <a:ext cx="104775" cy="76200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</xdr:col>
      <xdr:colOff>400050</xdr:colOff>
      <xdr:row>19</xdr:row>
      <xdr:rowOff>28576</xdr:rowOff>
    </xdr:from>
    <xdr:to>
      <xdr:col>13</xdr:col>
      <xdr:colOff>504825</xdr:colOff>
      <xdr:row>19</xdr:row>
      <xdr:rowOff>104776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/>
      </xdr:nvSpPr>
      <xdr:spPr>
        <a:xfrm>
          <a:off x="9858375" y="2571751"/>
          <a:ext cx="104775" cy="76200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304800</xdr:colOff>
      <xdr:row>17</xdr:row>
      <xdr:rowOff>142875</xdr:rowOff>
    </xdr:from>
    <xdr:to>
      <xdr:col>14</xdr:col>
      <xdr:colOff>377990</xdr:colOff>
      <xdr:row>37</xdr:row>
      <xdr:rowOff>152400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77125" y="2305050"/>
          <a:ext cx="3121190" cy="3819525"/>
        </a:xfrm>
        <a:prstGeom prst="rect">
          <a:avLst/>
        </a:prstGeom>
      </xdr:spPr>
    </xdr:pic>
    <xdr:clientData/>
  </xdr:twoCellAnchor>
  <xdr:twoCellAnchor>
    <xdr:from>
      <xdr:col>10</xdr:col>
      <xdr:colOff>685800</xdr:colOff>
      <xdr:row>26</xdr:row>
      <xdr:rowOff>114300</xdr:rowOff>
    </xdr:from>
    <xdr:to>
      <xdr:col>11</xdr:col>
      <xdr:colOff>238125</xdr:colOff>
      <xdr:row>28</xdr:row>
      <xdr:rowOff>95250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7858125" y="3990975"/>
          <a:ext cx="314325" cy="361950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</xdr:col>
      <xdr:colOff>676275</xdr:colOff>
      <xdr:row>29</xdr:row>
      <xdr:rowOff>0</xdr:rowOff>
    </xdr:from>
    <xdr:to>
      <xdr:col>11</xdr:col>
      <xdr:colOff>342900</xdr:colOff>
      <xdr:row>30</xdr:row>
      <xdr:rowOff>47625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7848600" y="4448175"/>
          <a:ext cx="428625" cy="23812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</xdr:col>
      <xdr:colOff>647700</xdr:colOff>
      <xdr:row>31</xdr:row>
      <xdr:rowOff>0</xdr:rowOff>
    </xdr:from>
    <xdr:to>
      <xdr:col>11</xdr:col>
      <xdr:colOff>161925</xdr:colOff>
      <xdr:row>32</xdr:row>
      <xdr:rowOff>47625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>
        <a:xfrm>
          <a:off x="7820025" y="4829175"/>
          <a:ext cx="276225" cy="23812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</xdr:col>
      <xdr:colOff>657225</xdr:colOff>
      <xdr:row>32</xdr:row>
      <xdr:rowOff>114300</xdr:rowOff>
    </xdr:from>
    <xdr:to>
      <xdr:col>11</xdr:col>
      <xdr:colOff>171450</xdr:colOff>
      <xdr:row>33</xdr:row>
      <xdr:rowOff>161925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/>
      </xdr:nvSpPr>
      <xdr:spPr>
        <a:xfrm>
          <a:off x="7829550" y="5133975"/>
          <a:ext cx="276225" cy="23812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600075</xdr:colOff>
      <xdr:row>34</xdr:row>
      <xdr:rowOff>161925</xdr:rowOff>
    </xdr:from>
    <xdr:to>
      <xdr:col>12</xdr:col>
      <xdr:colOff>247650</xdr:colOff>
      <xdr:row>36</xdr:row>
      <xdr:rowOff>19050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/>
      </xdr:nvSpPr>
      <xdr:spPr>
        <a:xfrm>
          <a:off x="8534400" y="5562600"/>
          <a:ext cx="409575" cy="23812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400051</xdr:colOff>
      <xdr:row>34</xdr:row>
      <xdr:rowOff>104775</xdr:rowOff>
    </xdr:from>
    <xdr:to>
      <xdr:col>12</xdr:col>
      <xdr:colOff>742951</xdr:colOff>
      <xdr:row>36</xdr:row>
      <xdr:rowOff>0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/>
      </xdr:nvSpPr>
      <xdr:spPr>
        <a:xfrm>
          <a:off x="9096376" y="5505450"/>
          <a:ext cx="342900" cy="27622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</xdr:col>
      <xdr:colOff>171451</xdr:colOff>
      <xdr:row>34</xdr:row>
      <xdr:rowOff>152400</xdr:rowOff>
    </xdr:from>
    <xdr:to>
      <xdr:col>13</xdr:col>
      <xdr:colOff>514351</xdr:colOff>
      <xdr:row>36</xdr:row>
      <xdr:rowOff>47625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/>
      </xdr:nvSpPr>
      <xdr:spPr>
        <a:xfrm>
          <a:off x="9629776" y="5553075"/>
          <a:ext cx="342900" cy="27622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419100</xdr:colOff>
      <xdr:row>17</xdr:row>
      <xdr:rowOff>47624</xdr:rowOff>
    </xdr:from>
    <xdr:to>
      <xdr:col>14</xdr:col>
      <xdr:colOff>285750</xdr:colOff>
      <xdr:row>37</xdr:row>
      <xdr:rowOff>129821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1425" y="2209799"/>
          <a:ext cx="2914650" cy="389219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619124</xdr:colOff>
      <xdr:row>19</xdr:row>
      <xdr:rowOff>38100</xdr:rowOff>
    </xdr:from>
    <xdr:to>
      <xdr:col>14</xdr:col>
      <xdr:colOff>409574</xdr:colOff>
      <xdr:row>37</xdr:row>
      <xdr:rowOff>82625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91449" y="2581275"/>
          <a:ext cx="2838450" cy="3473525"/>
        </a:xfrm>
        <a:prstGeom prst="rect">
          <a:avLst/>
        </a:prstGeom>
      </xdr:spPr>
    </xdr:pic>
    <xdr:clientData/>
  </xdr:twoCellAnchor>
  <xdr:twoCellAnchor>
    <xdr:from>
      <xdr:col>10</xdr:col>
      <xdr:colOff>476250</xdr:colOff>
      <xdr:row>20</xdr:row>
      <xdr:rowOff>85725</xdr:rowOff>
    </xdr:from>
    <xdr:to>
      <xdr:col>11</xdr:col>
      <xdr:colOff>85826</xdr:colOff>
      <xdr:row>36</xdr:row>
      <xdr:rowOff>38100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7648575" y="2819400"/>
          <a:ext cx="371576" cy="300037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</xdr:col>
      <xdr:colOff>657224</xdr:colOff>
      <xdr:row>20</xdr:row>
      <xdr:rowOff>76200</xdr:rowOff>
    </xdr:from>
    <xdr:to>
      <xdr:col>14</xdr:col>
      <xdr:colOff>323849</xdr:colOff>
      <xdr:row>36</xdr:row>
      <xdr:rowOff>28575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10115549" y="2809875"/>
          <a:ext cx="428625" cy="300037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</xdr:col>
      <xdr:colOff>485774</xdr:colOff>
      <xdr:row>36</xdr:row>
      <xdr:rowOff>38100</xdr:rowOff>
    </xdr:from>
    <xdr:to>
      <xdr:col>14</xdr:col>
      <xdr:colOff>333374</xdr:colOff>
      <xdr:row>38</xdr:row>
      <xdr:rowOff>114300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/>
      </xdr:nvSpPr>
      <xdr:spPr>
        <a:xfrm>
          <a:off x="7658099" y="5819775"/>
          <a:ext cx="2895600" cy="457200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</xdr:col>
      <xdr:colOff>485774</xdr:colOff>
      <xdr:row>18</xdr:row>
      <xdr:rowOff>76200</xdr:rowOff>
    </xdr:from>
    <xdr:to>
      <xdr:col>14</xdr:col>
      <xdr:colOff>333374</xdr:colOff>
      <xdr:row>20</xdr:row>
      <xdr:rowOff>95250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/>
      </xdr:nvSpPr>
      <xdr:spPr>
        <a:xfrm>
          <a:off x="7658099" y="2428875"/>
          <a:ext cx="2895600" cy="400050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323850</xdr:colOff>
      <xdr:row>17</xdr:row>
      <xdr:rowOff>57150</xdr:rowOff>
    </xdr:from>
    <xdr:to>
      <xdr:col>3</xdr:col>
      <xdr:colOff>676275</xdr:colOff>
      <xdr:row>17</xdr:row>
      <xdr:rowOff>102869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/>
      </xdr:nvSpPr>
      <xdr:spPr>
        <a:xfrm>
          <a:off x="2162175" y="2219325"/>
          <a:ext cx="352425" cy="4571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314325</xdr:colOff>
      <xdr:row>18</xdr:row>
      <xdr:rowOff>66675</xdr:rowOff>
    </xdr:from>
    <xdr:to>
      <xdr:col>3</xdr:col>
      <xdr:colOff>666750</xdr:colOff>
      <xdr:row>18</xdr:row>
      <xdr:rowOff>112394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/>
      </xdr:nvSpPr>
      <xdr:spPr>
        <a:xfrm>
          <a:off x="2152650" y="2419350"/>
          <a:ext cx="352425" cy="4571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314325</xdr:colOff>
      <xdr:row>19</xdr:row>
      <xdr:rowOff>66675</xdr:rowOff>
    </xdr:from>
    <xdr:to>
      <xdr:col>3</xdr:col>
      <xdr:colOff>666750</xdr:colOff>
      <xdr:row>19</xdr:row>
      <xdr:rowOff>112394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/>
      </xdr:nvSpPr>
      <xdr:spPr>
        <a:xfrm>
          <a:off x="2152650" y="2609850"/>
          <a:ext cx="352425" cy="4571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476250</xdr:colOff>
      <xdr:row>19</xdr:row>
      <xdr:rowOff>9525</xdr:rowOff>
    </xdr:from>
    <xdr:to>
      <xdr:col>14</xdr:col>
      <xdr:colOff>472114</xdr:colOff>
      <xdr:row>37</xdr:row>
      <xdr:rowOff>54050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575" y="2552700"/>
          <a:ext cx="3043864" cy="3473525"/>
        </a:xfrm>
        <a:prstGeom prst="rect">
          <a:avLst/>
        </a:prstGeom>
      </xdr:spPr>
    </xdr:pic>
    <xdr:clientData/>
  </xdr:twoCellAnchor>
  <xdr:twoCellAnchor>
    <xdr:from>
      <xdr:col>13</xdr:col>
      <xdr:colOff>504168</xdr:colOff>
      <xdr:row>35</xdr:row>
      <xdr:rowOff>166196</xdr:rowOff>
    </xdr:from>
    <xdr:to>
      <xdr:col>13</xdr:col>
      <xdr:colOff>608943</xdr:colOff>
      <xdr:row>36</xdr:row>
      <xdr:rowOff>51896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9962493" y="5757371"/>
          <a:ext cx="104775" cy="76200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560990</xdr:colOff>
      <xdr:row>35</xdr:row>
      <xdr:rowOff>159298</xdr:rowOff>
    </xdr:from>
    <xdr:to>
      <xdr:col>11</xdr:col>
      <xdr:colOff>665765</xdr:colOff>
      <xdr:row>36</xdr:row>
      <xdr:rowOff>44998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8495315" y="5750473"/>
          <a:ext cx="104775" cy="76200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47625</xdr:colOff>
      <xdr:row>20</xdr:row>
      <xdr:rowOff>19051</xdr:rowOff>
    </xdr:from>
    <xdr:to>
      <xdr:col>11</xdr:col>
      <xdr:colOff>152400</xdr:colOff>
      <xdr:row>20</xdr:row>
      <xdr:rowOff>95251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/>
      </xdr:nvSpPr>
      <xdr:spPr>
        <a:xfrm>
          <a:off x="7981950" y="2752726"/>
          <a:ext cx="104775" cy="76200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28575</xdr:colOff>
      <xdr:row>20</xdr:row>
      <xdr:rowOff>28576</xdr:rowOff>
    </xdr:from>
    <xdr:to>
      <xdr:col>12</xdr:col>
      <xdr:colOff>133350</xdr:colOff>
      <xdr:row>20</xdr:row>
      <xdr:rowOff>104776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/>
      </xdr:nvSpPr>
      <xdr:spPr>
        <a:xfrm>
          <a:off x="8724900" y="2762251"/>
          <a:ext cx="104775" cy="76200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514350</xdr:colOff>
      <xdr:row>20</xdr:row>
      <xdr:rowOff>19051</xdr:rowOff>
    </xdr:from>
    <xdr:to>
      <xdr:col>12</xdr:col>
      <xdr:colOff>619125</xdr:colOff>
      <xdr:row>20</xdr:row>
      <xdr:rowOff>95251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/>
      </xdr:nvSpPr>
      <xdr:spPr>
        <a:xfrm>
          <a:off x="9210675" y="2752726"/>
          <a:ext cx="104775" cy="76200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</xdr:col>
      <xdr:colOff>542925</xdr:colOff>
      <xdr:row>20</xdr:row>
      <xdr:rowOff>38101</xdr:rowOff>
    </xdr:from>
    <xdr:to>
      <xdr:col>13</xdr:col>
      <xdr:colOff>647700</xdr:colOff>
      <xdr:row>20</xdr:row>
      <xdr:rowOff>114301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/>
      </xdr:nvSpPr>
      <xdr:spPr>
        <a:xfrm>
          <a:off x="10001250" y="2771776"/>
          <a:ext cx="104775" cy="76200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572861</xdr:colOff>
      <xdr:row>17</xdr:row>
      <xdr:rowOff>85726</xdr:rowOff>
    </xdr:from>
    <xdr:to>
      <xdr:col>3</xdr:col>
      <xdr:colOff>691243</xdr:colOff>
      <xdr:row>17</xdr:row>
      <xdr:rowOff>131445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/>
      </xdr:nvSpPr>
      <xdr:spPr>
        <a:xfrm>
          <a:off x="2411186" y="2247901"/>
          <a:ext cx="118382" cy="4571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572861</xdr:colOff>
      <xdr:row>18</xdr:row>
      <xdr:rowOff>74840</xdr:rowOff>
    </xdr:from>
    <xdr:to>
      <xdr:col>3</xdr:col>
      <xdr:colOff>691243</xdr:colOff>
      <xdr:row>18</xdr:row>
      <xdr:rowOff>120559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/>
      </xdr:nvSpPr>
      <xdr:spPr>
        <a:xfrm>
          <a:off x="2411186" y="2427515"/>
          <a:ext cx="118382" cy="4571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213743</xdr:colOff>
      <xdr:row>17</xdr:row>
      <xdr:rowOff>133350</xdr:rowOff>
    </xdr:from>
    <xdr:to>
      <xdr:col>14</xdr:col>
      <xdr:colOff>619125</xdr:colOff>
      <xdr:row>36</xdr:row>
      <xdr:rowOff>167135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86068" y="2295525"/>
          <a:ext cx="3453382" cy="3653285"/>
        </a:xfrm>
        <a:prstGeom prst="rect">
          <a:avLst/>
        </a:prstGeom>
      </xdr:spPr>
    </xdr:pic>
    <xdr:clientData/>
  </xdr:twoCellAnchor>
  <xdr:twoCellAnchor>
    <xdr:from>
      <xdr:col>11</xdr:col>
      <xdr:colOff>689993</xdr:colOff>
      <xdr:row>27</xdr:row>
      <xdr:rowOff>95250</xdr:rowOff>
    </xdr:from>
    <xdr:to>
      <xdr:col>13</xdr:col>
      <xdr:colOff>714375</xdr:colOff>
      <xdr:row>28</xdr:row>
      <xdr:rowOff>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8624318" y="4162425"/>
          <a:ext cx="1548382" cy="95250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572861</xdr:colOff>
      <xdr:row>17</xdr:row>
      <xdr:rowOff>85726</xdr:rowOff>
    </xdr:from>
    <xdr:to>
      <xdr:col>3</xdr:col>
      <xdr:colOff>691243</xdr:colOff>
      <xdr:row>17</xdr:row>
      <xdr:rowOff>131445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2411186" y="2247901"/>
          <a:ext cx="118382" cy="4571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572861</xdr:colOff>
      <xdr:row>18</xdr:row>
      <xdr:rowOff>74840</xdr:rowOff>
    </xdr:from>
    <xdr:to>
      <xdr:col>3</xdr:col>
      <xdr:colOff>691243</xdr:colOff>
      <xdr:row>18</xdr:row>
      <xdr:rowOff>120559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/>
      </xdr:nvSpPr>
      <xdr:spPr>
        <a:xfrm>
          <a:off x="2411186" y="2427515"/>
          <a:ext cx="118382" cy="4571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447675</xdr:colOff>
      <xdr:row>17</xdr:row>
      <xdr:rowOff>171450</xdr:rowOff>
    </xdr:from>
    <xdr:to>
      <xdr:col>14</xdr:col>
      <xdr:colOff>520865</xdr:colOff>
      <xdr:row>37</xdr:row>
      <xdr:rowOff>180975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2333625"/>
          <a:ext cx="3121190" cy="3819525"/>
        </a:xfrm>
        <a:prstGeom prst="rect">
          <a:avLst/>
        </a:prstGeom>
      </xdr:spPr>
    </xdr:pic>
    <xdr:clientData/>
  </xdr:twoCellAnchor>
  <xdr:twoCellAnchor>
    <xdr:from>
      <xdr:col>11</xdr:col>
      <xdr:colOff>66675</xdr:colOff>
      <xdr:row>26</xdr:row>
      <xdr:rowOff>142875</xdr:rowOff>
    </xdr:from>
    <xdr:to>
      <xdr:col>11</xdr:col>
      <xdr:colOff>381000</xdr:colOff>
      <xdr:row>28</xdr:row>
      <xdr:rowOff>123825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8001000" y="4019550"/>
          <a:ext cx="314325" cy="361950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57150</xdr:colOff>
      <xdr:row>29</xdr:row>
      <xdr:rowOff>28575</xdr:rowOff>
    </xdr:from>
    <xdr:to>
      <xdr:col>11</xdr:col>
      <xdr:colOff>485775</xdr:colOff>
      <xdr:row>30</xdr:row>
      <xdr:rowOff>76200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7991475" y="4476750"/>
          <a:ext cx="428625" cy="23812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28575</xdr:colOff>
      <xdr:row>31</xdr:row>
      <xdr:rowOff>28575</xdr:rowOff>
    </xdr:from>
    <xdr:to>
      <xdr:col>11</xdr:col>
      <xdr:colOff>304800</xdr:colOff>
      <xdr:row>32</xdr:row>
      <xdr:rowOff>76200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/>
      </xdr:nvSpPr>
      <xdr:spPr>
        <a:xfrm>
          <a:off x="7962900" y="4857750"/>
          <a:ext cx="276225" cy="23812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38100</xdr:colOff>
      <xdr:row>32</xdr:row>
      <xdr:rowOff>142875</xdr:rowOff>
    </xdr:from>
    <xdr:to>
      <xdr:col>11</xdr:col>
      <xdr:colOff>314325</xdr:colOff>
      <xdr:row>34</xdr:row>
      <xdr:rowOff>0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/>
      </xdr:nvSpPr>
      <xdr:spPr>
        <a:xfrm>
          <a:off x="7972425" y="5162550"/>
          <a:ext cx="276225" cy="23812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742950</xdr:colOff>
      <xdr:row>35</xdr:row>
      <xdr:rowOff>0</xdr:rowOff>
    </xdr:from>
    <xdr:to>
      <xdr:col>12</xdr:col>
      <xdr:colOff>390525</xdr:colOff>
      <xdr:row>36</xdr:row>
      <xdr:rowOff>47625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/>
      </xdr:nvSpPr>
      <xdr:spPr>
        <a:xfrm>
          <a:off x="8677275" y="5591175"/>
          <a:ext cx="409575" cy="23812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542926</xdr:colOff>
      <xdr:row>34</xdr:row>
      <xdr:rowOff>133350</xdr:rowOff>
    </xdr:from>
    <xdr:to>
      <xdr:col>13</xdr:col>
      <xdr:colOff>123826</xdr:colOff>
      <xdr:row>36</xdr:row>
      <xdr:rowOff>28575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/>
      </xdr:nvSpPr>
      <xdr:spPr>
        <a:xfrm>
          <a:off x="9239251" y="5534025"/>
          <a:ext cx="342900" cy="27622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</xdr:col>
      <xdr:colOff>314326</xdr:colOff>
      <xdr:row>34</xdr:row>
      <xdr:rowOff>180975</xdr:rowOff>
    </xdr:from>
    <xdr:to>
      <xdr:col>13</xdr:col>
      <xdr:colOff>657226</xdr:colOff>
      <xdr:row>36</xdr:row>
      <xdr:rowOff>76200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/>
      </xdr:nvSpPr>
      <xdr:spPr>
        <a:xfrm>
          <a:off x="9772651" y="5581650"/>
          <a:ext cx="342900" cy="27622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11</xdr:col>
      <xdr:colOff>66675</xdr:colOff>
      <xdr:row>17</xdr:row>
      <xdr:rowOff>171449</xdr:rowOff>
    </xdr:from>
    <xdr:to>
      <xdr:col>13</xdr:col>
      <xdr:colOff>590550</xdr:colOff>
      <xdr:row>38</xdr:row>
      <xdr:rowOff>21844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1000" y="2333624"/>
          <a:ext cx="2047875" cy="385089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447675</xdr:colOff>
      <xdr:row>17</xdr:row>
      <xdr:rowOff>171450</xdr:rowOff>
    </xdr:from>
    <xdr:to>
      <xdr:col>14</xdr:col>
      <xdr:colOff>520865</xdr:colOff>
      <xdr:row>37</xdr:row>
      <xdr:rowOff>180975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2333625"/>
          <a:ext cx="3121190" cy="3819525"/>
        </a:xfrm>
        <a:prstGeom prst="rect">
          <a:avLst/>
        </a:prstGeom>
      </xdr:spPr>
    </xdr:pic>
    <xdr:clientData/>
  </xdr:twoCellAnchor>
  <xdr:twoCellAnchor>
    <xdr:from>
      <xdr:col>11</xdr:col>
      <xdr:colOff>66675</xdr:colOff>
      <xdr:row>26</xdr:row>
      <xdr:rowOff>142875</xdr:rowOff>
    </xdr:from>
    <xdr:to>
      <xdr:col>11</xdr:col>
      <xdr:colOff>381000</xdr:colOff>
      <xdr:row>28</xdr:row>
      <xdr:rowOff>123825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8001000" y="4019550"/>
          <a:ext cx="314325" cy="361950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57150</xdr:colOff>
      <xdr:row>29</xdr:row>
      <xdr:rowOff>28575</xdr:rowOff>
    </xdr:from>
    <xdr:to>
      <xdr:col>11</xdr:col>
      <xdr:colOff>485775</xdr:colOff>
      <xdr:row>30</xdr:row>
      <xdr:rowOff>76200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7991475" y="4476750"/>
          <a:ext cx="428625" cy="23812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28575</xdr:colOff>
      <xdr:row>31</xdr:row>
      <xdr:rowOff>28575</xdr:rowOff>
    </xdr:from>
    <xdr:to>
      <xdr:col>11</xdr:col>
      <xdr:colOff>304800</xdr:colOff>
      <xdr:row>32</xdr:row>
      <xdr:rowOff>76200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7962900" y="4857750"/>
          <a:ext cx="276225" cy="23812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38100</xdr:colOff>
      <xdr:row>32</xdr:row>
      <xdr:rowOff>142875</xdr:rowOff>
    </xdr:from>
    <xdr:to>
      <xdr:col>11</xdr:col>
      <xdr:colOff>314325</xdr:colOff>
      <xdr:row>34</xdr:row>
      <xdr:rowOff>0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/>
      </xdr:nvSpPr>
      <xdr:spPr>
        <a:xfrm>
          <a:off x="7972425" y="5162550"/>
          <a:ext cx="276225" cy="23812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742950</xdr:colOff>
      <xdr:row>35</xdr:row>
      <xdr:rowOff>0</xdr:rowOff>
    </xdr:from>
    <xdr:to>
      <xdr:col>12</xdr:col>
      <xdr:colOff>390525</xdr:colOff>
      <xdr:row>36</xdr:row>
      <xdr:rowOff>47625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/>
      </xdr:nvSpPr>
      <xdr:spPr>
        <a:xfrm>
          <a:off x="8677275" y="5591175"/>
          <a:ext cx="409575" cy="23812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542926</xdr:colOff>
      <xdr:row>34</xdr:row>
      <xdr:rowOff>133350</xdr:rowOff>
    </xdr:from>
    <xdr:to>
      <xdr:col>13</xdr:col>
      <xdr:colOff>123826</xdr:colOff>
      <xdr:row>36</xdr:row>
      <xdr:rowOff>28575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/>
      </xdr:nvSpPr>
      <xdr:spPr>
        <a:xfrm>
          <a:off x="9239251" y="5534025"/>
          <a:ext cx="342900" cy="27622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</xdr:col>
      <xdr:colOff>314326</xdr:colOff>
      <xdr:row>34</xdr:row>
      <xdr:rowOff>180975</xdr:rowOff>
    </xdr:from>
    <xdr:to>
      <xdr:col>13</xdr:col>
      <xdr:colOff>657226</xdr:colOff>
      <xdr:row>36</xdr:row>
      <xdr:rowOff>76200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/>
      </xdr:nvSpPr>
      <xdr:spPr>
        <a:xfrm>
          <a:off x="9772651" y="5581650"/>
          <a:ext cx="342900" cy="27622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11</xdr:col>
      <xdr:colOff>171450</xdr:colOff>
      <xdr:row>17</xdr:row>
      <xdr:rowOff>123825</xdr:rowOff>
    </xdr:from>
    <xdr:to>
      <xdr:col>13</xdr:col>
      <xdr:colOff>695325</xdr:colOff>
      <xdr:row>37</xdr:row>
      <xdr:rowOff>164720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05775" y="2286000"/>
          <a:ext cx="2047875" cy="385089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11</xdr:col>
      <xdr:colOff>171450</xdr:colOff>
      <xdr:row>17</xdr:row>
      <xdr:rowOff>123825</xdr:rowOff>
    </xdr:from>
    <xdr:to>
      <xdr:col>13</xdr:col>
      <xdr:colOff>695325</xdr:colOff>
      <xdr:row>37</xdr:row>
      <xdr:rowOff>164720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05775" y="2286000"/>
          <a:ext cx="2047875" cy="385089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333375</xdr:colOff>
      <xdr:row>17</xdr:row>
      <xdr:rowOff>186158</xdr:rowOff>
    </xdr:from>
    <xdr:to>
      <xdr:col>14</xdr:col>
      <xdr:colOff>291310</xdr:colOff>
      <xdr:row>35</xdr:row>
      <xdr:rowOff>187400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05700" y="2348333"/>
          <a:ext cx="3005935" cy="3430242"/>
        </a:xfrm>
        <a:prstGeom prst="rect">
          <a:avLst/>
        </a:prstGeom>
      </xdr:spPr>
    </xdr:pic>
    <xdr:clientData/>
  </xdr:twoCellAnchor>
  <xdr:twoCellAnchor>
    <xdr:from>
      <xdr:col>10</xdr:col>
      <xdr:colOff>657224</xdr:colOff>
      <xdr:row>19</xdr:row>
      <xdr:rowOff>66676</xdr:rowOff>
    </xdr:from>
    <xdr:to>
      <xdr:col>13</xdr:col>
      <xdr:colOff>447675</xdr:colOff>
      <xdr:row>34</xdr:row>
      <xdr:rowOff>85726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/>
      </xdr:nvSpPr>
      <xdr:spPr>
        <a:xfrm>
          <a:off x="7829549" y="2609851"/>
          <a:ext cx="2076451" cy="2876550"/>
        </a:xfrm>
        <a:prstGeom prst="rect">
          <a:avLst/>
        </a:prstGeom>
        <a:noFill/>
        <a:ln w="76200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133350</xdr:colOff>
      <xdr:row>17</xdr:row>
      <xdr:rowOff>57150</xdr:rowOff>
    </xdr:from>
    <xdr:to>
      <xdr:col>3</xdr:col>
      <xdr:colOff>561975</xdr:colOff>
      <xdr:row>17</xdr:row>
      <xdr:rowOff>114300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1971675" y="2219325"/>
          <a:ext cx="428625" cy="57150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314325</xdr:colOff>
      <xdr:row>17</xdr:row>
      <xdr:rowOff>123825</xdr:rowOff>
    </xdr:from>
    <xdr:to>
      <xdr:col>14</xdr:col>
      <xdr:colOff>387515</xdr:colOff>
      <xdr:row>37</xdr:row>
      <xdr:rowOff>133350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86650" y="2286000"/>
          <a:ext cx="3121190" cy="3819525"/>
        </a:xfrm>
        <a:prstGeom prst="rect">
          <a:avLst/>
        </a:prstGeom>
      </xdr:spPr>
    </xdr:pic>
    <xdr:clientData/>
  </xdr:twoCellAnchor>
  <xdr:twoCellAnchor>
    <xdr:from>
      <xdr:col>10</xdr:col>
      <xdr:colOff>638175</xdr:colOff>
      <xdr:row>19</xdr:row>
      <xdr:rowOff>47625</xdr:rowOff>
    </xdr:from>
    <xdr:to>
      <xdr:col>13</xdr:col>
      <xdr:colOff>523876</xdr:colOff>
      <xdr:row>36</xdr:row>
      <xdr:rowOff>19050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/>
      </xdr:nvSpPr>
      <xdr:spPr>
        <a:xfrm>
          <a:off x="7810500" y="2590800"/>
          <a:ext cx="2171701" cy="3209925"/>
        </a:xfrm>
        <a:prstGeom prst="rect">
          <a:avLst/>
        </a:prstGeom>
        <a:noFill/>
        <a:ln w="76200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133350</xdr:colOff>
      <xdr:row>17</xdr:row>
      <xdr:rowOff>57150</xdr:rowOff>
    </xdr:from>
    <xdr:to>
      <xdr:col>3</xdr:col>
      <xdr:colOff>561975</xdr:colOff>
      <xdr:row>17</xdr:row>
      <xdr:rowOff>114300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1971675" y="2219325"/>
          <a:ext cx="428625" cy="57150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476249</xdr:colOff>
      <xdr:row>18</xdr:row>
      <xdr:rowOff>114300</xdr:rowOff>
    </xdr:from>
    <xdr:to>
      <xdr:col>14</xdr:col>
      <xdr:colOff>266699</xdr:colOff>
      <xdr:row>36</xdr:row>
      <xdr:rowOff>158825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574" y="2466975"/>
          <a:ext cx="2838450" cy="3473525"/>
        </a:xfrm>
        <a:prstGeom prst="rect">
          <a:avLst/>
        </a:prstGeom>
      </xdr:spPr>
    </xdr:pic>
    <xdr:clientData/>
  </xdr:twoCellAnchor>
  <xdr:twoCellAnchor>
    <xdr:from>
      <xdr:col>10</xdr:col>
      <xdr:colOff>761999</xdr:colOff>
      <xdr:row>19</xdr:row>
      <xdr:rowOff>161925</xdr:rowOff>
    </xdr:from>
    <xdr:to>
      <xdr:col>13</xdr:col>
      <xdr:colOff>466724</xdr:colOff>
      <xdr:row>35</xdr:row>
      <xdr:rowOff>76200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934324" y="2705100"/>
          <a:ext cx="1990725" cy="2962275"/>
        </a:xfrm>
        <a:prstGeom prst="rect">
          <a:avLst/>
        </a:prstGeom>
        <a:noFill/>
        <a:ln w="76200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276225</xdr:colOff>
      <xdr:row>17</xdr:row>
      <xdr:rowOff>76201</xdr:rowOff>
    </xdr:from>
    <xdr:to>
      <xdr:col>3</xdr:col>
      <xdr:colOff>514351</xdr:colOff>
      <xdr:row>17</xdr:row>
      <xdr:rowOff>133351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2114550" y="2238376"/>
          <a:ext cx="238126" cy="57150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314325</xdr:colOff>
      <xdr:row>17</xdr:row>
      <xdr:rowOff>123825</xdr:rowOff>
    </xdr:from>
    <xdr:to>
      <xdr:col>14</xdr:col>
      <xdr:colOff>387515</xdr:colOff>
      <xdr:row>37</xdr:row>
      <xdr:rowOff>133350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86650" y="2286000"/>
          <a:ext cx="3121190" cy="3819525"/>
        </a:xfrm>
        <a:prstGeom prst="rect">
          <a:avLst/>
        </a:prstGeom>
      </xdr:spPr>
    </xdr:pic>
    <xdr:clientData/>
  </xdr:twoCellAnchor>
  <xdr:twoCellAnchor>
    <xdr:from>
      <xdr:col>10</xdr:col>
      <xdr:colOff>638175</xdr:colOff>
      <xdr:row>19</xdr:row>
      <xdr:rowOff>85725</xdr:rowOff>
    </xdr:from>
    <xdr:to>
      <xdr:col>13</xdr:col>
      <xdr:colOff>523876</xdr:colOff>
      <xdr:row>36</xdr:row>
      <xdr:rowOff>57150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7810500" y="2628900"/>
          <a:ext cx="2171701" cy="3209925"/>
        </a:xfrm>
        <a:prstGeom prst="rect">
          <a:avLst/>
        </a:prstGeom>
        <a:noFill/>
        <a:ln w="76200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314325</xdr:colOff>
      <xdr:row>17</xdr:row>
      <xdr:rowOff>123825</xdr:rowOff>
    </xdr:from>
    <xdr:to>
      <xdr:col>14</xdr:col>
      <xdr:colOff>387515</xdr:colOff>
      <xdr:row>37</xdr:row>
      <xdr:rowOff>133350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86650" y="2286000"/>
          <a:ext cx="3121190" cy="3819525"/>
        </a:xfrm>
        <a:prstGeom prst="rect">
          <a:avLst/>
        </a:prstGeom>
      </xdr:spPr>
    </xdr:pic>
    <xdr:clientData/>
  </xdr:twoCellAnchor>
  <xdr:twoCellAnchor>
    <xdr:from>
      <xdr:col>10</xdr:col>
      <xdr:colOff>647700</xdr:colOff>
      <xdr:row>21</xdr:row>
      <xdr:rowOff>180975</xdr:rowOff>
    </xdr:from>
    <xdr:to>
      <xdr:col>11</xdr:col>
      <xdr:colOff>733425</xdr:colOff>
      <xdr:row>24</xdr:row>
      <xdr:rowOff>85725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7820025" y="3105150"/>
          <a:ext cx="847725" cy="476250"/>
        </a:xfrm>
        <a:prstGeom prst="rect">
          <a:avLst/>
        </a:prstGeom>
        <a:noFill/>
        <a:ln w="38100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</xdr:col>
      <xdr:colOff>676275</xdr:colOff>
      <xdr:row>23</xdr:row>
      <xdr:rowOff>38100</xdr:rowOff>
    </xdr:from>
    <xdr:to>
      <xdr:col>11</xdr:col>
      <xdr:colOff>333375</xdr:colOff>
      <xdr:row>23</xdr:row>
      <xdr:rowOff>38100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CxnSpPr/>
      </xdr:nvCxnSpPr>
      <xdr:spPr>
        <a:xfrm>
          <a:off x="7848600" y="3343275"/>
          <a:ext cx="419100" cy="0"/>
        </a:xfrm>
        <a:prstGeom prst="line">
          <a:avLst/>
        </a:prstGeom>
        <a:ln w="38100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219075</xdr:colOff>
      <xdr:row>17</xdr:row>
      <xdr:rowOff>123825</xdr:rowOff>
    </xdr:from>
    <xdr:to>
      <xdr:col>3</xdr:col>
      <xdr:colOff>638175</xdr:colOff>
      <xdr:row>17</xdr:row>
      <xdr:rowOff>123825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CxnSpPr/>
      </xdr:nvCxnSpPr>
      <xdr:spPr>
        <a:xfrm>
          <a:off x="2057400" y="2286000"/>
          <a:ext cx="419100" cy="0"/>
        </a:xfrm>
        <a:prstGeom prst="line">
          <a:avLst/>
        </a:prstGeom>
        <a:ln w="38100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647700</xdr:colOff>
      <xdr:row>26</xdr:row>
      <xdr:rowOff>19050</xdr:rowOff>
    </xdr:from>
    <xdr:to>
      <xdr:col>11</xdr:col>
      <xdr:colOff>123825</xdr:colOff>
      <xdr:row>26</xdr:row>
      <xdr:rowOff>28575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CxnSpPr/>
      </xdr:nvCxnSpPr>
      <xdr:spPr>
        <a:xfrm flipV="1">
          <a:off x="7820025" y="3895725"/>
          <a:ext cx="238125" cy="9525"/>
        </a:xfrm>
        <a:prstGeom prst="line">
          <a:avLst/>
        </a:prstGeom>
        <a:ln w="38100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666750</xdr:colOff>
      <xdr:row>24</xdr:row>
      <xdr:rowOff>123825</xdr:rowOff>
    </xdr:from>
    <xdr:to>
      <xdr:col>10</xdr:col>
      <xdr:colOff>666750</xdr:colOff>
      <xdr:row>25</xdr:row>
      <xdr:rowOff>180976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CxnSpPr/>
      </xdr:nvCxnSpPr>
      <xdr:spPr>
        <a:xfrm flipV="1">
          <a:off x="7839075" y="3619500"/>
          <a:ext cx="0" cy="247651"/>
        </a:xfrm>
        <a:prstGeom prst="line">
          <a:avLst/>
        </a:prstGeom>
        <a:ln w="38100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219075</xdr:colOff>
      <xdr:row>18</xdr:row>
      <xdr:rowOff>123825</xdr:rowOff>
    </xdr:from>
    <xdr:to>
      <xdr:col>3</xdr:col>
      <xdr:colOff>638175</xdr:colOff>
      <xdr:row>18</xdr:row>
      <xdr:rowOff>123825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CxnSpPr/>
      </xdr:nvCxnSpPr>
      <xdr:spPr>
        <a:xfrm>
          <a:off x="2057400" y="2476500"/>
          <a:ext cx="419100" cy="0"/>
        </a:xfrm>
        <a:prstGeom prst="line">
          <a:avLst/>
        </a:prstGeom>
        <a:ln w="38100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11</xdr:col>
      <xdr:colOff>371475</xdr:colOff>
      <xdr:row>17</xdr:row>
      <xdr:rowOff>123826</xdr:rowOff>
    </xdr:from>
    <xdr:to>
      <xdr:col>14</xdr:col>
      <xdr:colOff>387515</xdr:colOff>
      <xdr:row>32</xdr:row>
      <xdr:rowOff>142876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5800" y="2286001"/>
          <a:ext cx="2302040" cy="2876550"/>
        </a:xfrm>
        <a:prstGeom prst="rect">
          <a:avLst/>
        </a:prstGeom>
      </xdr:spPr>
    </xdr:pic>
    <xdr:clientData/>
  </xdr:twoCellAnchor>
  <xdr:twoCellAnchor>
    <xdr:from>
      <xdr:col>10</xdr:col>
      <xdr:colOff>171450</xdr:colOff>
      <xdr:row>30</xdr:row>
      <xdr:rowOff>47625</xdr:rowOff>
    </xdr:from>
    <xdr:to>
      <xdr:col>11</xdr:col>
      <xdr:colOff>409575</xdr:colOff>
      <xdr:row>31</xdr:row>
      <xdr:rowOff>180975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7343775" y="4686300"/>
          <a:ext cx="1000125" cy="323850"/>
        </a:xfrm>
        <a:prstGeom prst="rect">
          <a:avLst/>
        </a:prstGeom>
        <a:noFill/>
        <a:ln w="38100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aseline="0">
              <a:solidFill>
                <a:sysClr val="windowText" lastClr="000000"/>
              </a:solidFill>
            </a:rPr>
            <a:t>  </a:t>
          </a:r>
          <a:r>
            <a:rPr lang="es-CO" sz="1100">
              <a:solidFill>
                <a:sysClr val="windowText" lastClr="000000"/>
              </a:solidFill>
            </a:rPr>
            <a:t>1</a:t>
          </a:r>
        </a:p>
      </xdr:txBody>
    </xdr:sp>
    <xdr:clientData/>
  </xdr:twoCellAnchor>
  <xdr:twoCellAnchor>
    <xdr:from>
      <xdr:col>3</xdr:col>
      <xdr:colOff>219075</xdr:colOff>
      <xdr:row>17</xdr:row>
      <xdr:rowOff>123825</xdr:rowOff>
    </xdr:from>
    <xdr:to>
      <xdr:col>3</xdr:col>
      <xdr:colOff>638175</xdr:colOff>
      <xdr:row>17</xdr:row>
      <xdr:rowOff>123825</xdr:rowOff>
    </xdr:to>
    <xdr:cxnSp macro="">
      <xdr:nvCxnSpPr>
        <xdr:cNvPr id="6" name="Conector recto 7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CxnSpPr/>
      </xdr:nvCxnSpPr>
      <xdr:spPr>
        <a:xfrm>
          <a:off x="2057400" y="2286000"/>
          <a:ext cx="419100" cy="0"/>
        </a:xfrm>
        <a:prstGeom prst="line">
          <a:avLst/>
        </a:prstGeom>
        <a:ln w="38100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219075</xdr:colOff>
      <xdr:row>18</xdr:row>
      <xdr:rowOff>123825</xdr:rowOff>
    </xdr:from>
    <xdr:to>
      <xdr:col>3</xdr:col>
      <xdr:colOff>638175</xdr:colOff>
      <xdr:row>18</xdr:row>
      <xdr:rowOff>123825</xdr:rowOff>
    </xdr:to>
    <xdr:cxnSp macro="">
      <xdr:nvCxnSpPr>
        <xdr:cNvPr id="9" name="Conector recto 12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CxnSpPr/>
      </xdr:nvCxnSpPr>
      <xdr:spPr>
        <a:xfrm>
          <a:off x="2057400" y="2476500"/>
          <a:ext cx="419100" cy="0"/>
        </a:xfrm>
        <a:prstGeom prst="line">
          <a:avLst/>
        </a:prstGeom>
        <a:ln w="38100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581025</xdr:colOff>
      <xdr:row>32</xdr:row>
      <xdr:rowOff>142874</xdr:rowOff>
    </xdr:from>
    <xdr:to>
      <xdr:col>12</xdr:col>
      <xdr:colOff>247650</xdr:colOff>
      <xdr:row>38</xdr:row>
      <xdr:rowOff>19049</xdr:rowOff>
    </xdr:to>
    <xdr:sp macro="" textlink="">
      <xdr:nvSpPr>
        <xdr:cNvPr id="10" name="Rectángulo 3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/>
      </xdr:nvSpPr>
      <xdr:spPr>
        <a:xfrm>
          <a:off x="8515350" y="5162549"/>
          <a:ext cx="428625" cy="1019175"/>
        </a:xfrm>
        <a:prstGeom prst="rect">
          <a:avLst/>
        </a:prstGeom>
        <a:noFill/>
        <a:ln w="38100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 baseline="0">
              <a:solidFill>
                <a:sysClr val="windowText" lastClr="000000"/>
              </a:solidFill>
            </a:rPr>
            <a:t>  2</a:t>
          </a:r>
          <a:endParaRPr lang="es-CO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11</xdr:col>
      <xdr:colOff>371475</xdr:colOff>
      <xdr:row>17</xdr:row>
      <xdr:rowOff>123826</xdr:rowOff>
    </xdr:from>
    <xdr:to>
      <xdr:col>14</xdr:col>
      <xdr:colOff>387515</xdr:colOff>
      <xdr:row>32</xdr:row>
      <xdr:rowOff>142876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5800" y="2286001"/>
          <a:ext cx="2302040" cy="2876550"/>
        </a:xfrm>
        <a:prstGeom prst="rect">
          <a:avLst/>
        </a:prstGeom>
      </xdr:spPr>
    </xdr:pic>
    <xdr:clientData/>
  </xdr:twoCellAnchor>
  <xdr:twoCellAnchor>
    <xdr:from>
      <xdr:col>10</xdr:col>
      <xdr:colOff>171450</xdr:colOff>
      <xdr:row>30</xdr:row>
      <xdr:rowOff>47625</xdr:rowOff>
    </xdr:from>
    <xdr:to>
      <xdr:col>11</xdr:col>
      <xdr:colOff>409575</xdr:colOff>
      <xdr:row>31</xdr:row>
      <xdr:rowOff>180975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7343775" y="4686300"/>
          <a:ext cx="1000125" cy="323850"/>
        </a:xfrm>
        <a:prstGeom prst="rect">
          <a:avLst/>
        </a:prstGeom>
        <a:noFill/>
        <a:ln w="38100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aseline="0">
              <a:solidFill>
                <a:sysClr val="windowText" lastClr="000000"/>
              </a:solidFill>
            </a:rPr>
            <a:t>  </a:t>
          </a:r>
          <a:r>
            <a:rPr lang="es-CO" sz="1100">
              <a:solidFill>
                <a:sysClr val="windowText" lastClr="000000"/>
              </a:solidFill>
            </a:rPr>
            <a:t>1</a:t>
          </a:r>
        </a:p>
      </xdr:txBody>
    </xdr:sp>
    <xdr:clientData/>
  </xdr:twoCellAnchor>
  <xdr:twoCellAnchor>
    <xdr:from>
      <xdr:col>3</xdr:col>
      <xdr:colOff>219075</xdr:colOff>
      <xdr:row>17</xdr:row>
      <xdr:rowOff>123825</xdr:rowOff>
    </xdr:from>
    <xdr:to>
      <xdr:col>3</xdr:col>
      <xdr:colOff>638175</xdr:colOff>
      <xdr:row>17</xdr:row>
      <xdr:rowOff>123825</xdr:rowOff>
    </xdr:to>
    <xdr:cxnSp macro="">
      <xdr:nvCxnSpPr>
        <xdr:cNvPr id="5" name="Conector recto 7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CxnSpPr/>
      </xdr:nvCxnSpPr>
      <xdr:spPr>
        <a:xfrm>
          <a:off x="2057400" y="2286000"/>
          <a:ext cx="419100" cy="0"/>
        </a:xfrm>
        <a:prstGeom prst="line">
          <a:avLst/>
        </a:prstGeom>
        <a:ln w="38100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219075</xdr:colOff>
      <xdr:row>18</xdr:row>
      <xdr:rowOff>123825</xdr:rowOff>
    </xdr:from>
    <xdr:to>
      <xdr:col>3</xdr:col>
      <xdr:colOff>638175</xdr:colOff>
      <xdr:row>18</xdr:row>
      <xdr:rowOff>123825</xdr:rowOff>
    </xdr:to>
    <xdr:cxnSp macro="">
      <xdr:nvCxnSpPr>
        <xdr:cNvPr id="6" name="Conector recto 12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CxnSpPr/>
      </xdr:nvCxnSpPr>
      <xdr:spPr>
        <a:xfrm>
          <a:off x="2057400" y="2476500"/>
          <a:ext cx="419100" cy="0"/>
        </a:xfrm>
        <a:prstGeom prst="line">
          <a:avLst/>
        </a:prstGeom>
        <a:ln w="38100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581025</xdr:colOff>
      <xdr:row>32</xdr:row>
      <xdr:rowOff>142874</xdr:rowOff>
    </xdr:from>
    <xdr:to>
      <xdr:col>12</xdr:col>
      <xdr:colOff>247650</xdr:colOff>
      <xdr:row>38</xdr:row>
      <xdr:rowOff>19049</xdr:rowOff>
    </xdr:to>
    <xdr:sp macro="" textlink="">
      <xdr:nvSpPr>
        <xdr:cNvPr id="7" name="Rectángulo 3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SpPr/>
      </xdr:nvSpPr>
      <xdr:spPr>
        <a:xfrm>
          <a:off x="8515350" y="5162549"/>
          <a:ext cx="428625" cy="1019175"/>
        </a:xfrm>
        <a:prstGeom prst="rect">
          <a:avLst/>
        </a:prstGeom>
        <a:noFill/>
        <a:ln w="38100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 baseline="0">
              <a:solidFill>
                <a:sysClr val="windowText" lastClr="000000"/>
              </a:solidFill>
            </a:rPr>
            <a:t>  2</a:t>
          </a:r>
          <a:endParaRPr lang="es-CO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11</xdr:col>
      <xdr:colOff>38100</xdr:colOff>
      <xdr:row>18</xdr:row>
      <xdr:rowOff>95250</xdr:rowOff>
    </xdr:from>
    <xdr:to>
      <xdr:col>13</xdr:col>
      <xdr:colOff>561975</xdr:colOff>
      <xdr:row>38</xdr:row>
      <xdr:rowOff>136145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72425" y="2447925"/>
          <a:ext cx="2047875" cy="3850895"/>
        </a:xfrm>
        <a:prstGeom prst="rect">
          <a:avLst/>
        </a:prstGeom>
      </xdr:spPr>
    </xdr:pic>
    <xdr:clientData/>
  </xdr:twoCellAnchor>
  <xdr:twoCellAnchor>
    <xdr:from>
      <xdr:col>12</xdr:col>
      <xdr:colOff>238125</xdr:colOff>
      <xdr:row>26</xdr:row>
      <xdr:rowOff>19050</xdr:rowOff>
    </xdr:from>
    <xdr:to>
      <xdr:col>12</xdr:col>
      <xdr:colOff>523875</xdr:colOff>
      <xdr:row>26</xdr:row>
      <xdr:rowOff>66675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8934450" y="3895725"/>
          <a:ext cx="285750" cy="47625"/>
        </a:xfrm>
        <a:prstGeom prst="rect">
          <a:avLst/>
        </a:prstGeom>
        <a:noFill/>
        <a:ln w="38100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aseline="0">
              <a:solidFill>
                <a:sysClr val="windowText" lastClr="000000"/>
              </a:solidFill>
            </a:rPr>
            <a:t>  </a:t>
          </a:r>
          <a:endParaRPr lang="es-CO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247650</xdr:colOff>
      <xdr:row>29</xdr:row>
      <xdr:rowOff>142875</xdr:rowOff>
    </xdr:from>
    <xdr:to>
      <xdr:col>12</xdr:col>
      <xdr:colOff>533400</xdr:colOff>
      <xdr:row>30</xdr:row>
      <xdr:rowOff>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/>
      </xdr:nvSpPr>
      <xdr:spPr>
        <a:xfrm>
          <a:off x="8943975" y="4591050"/>
          <a:ext cx="285750" cy="47625"/>
        </a:xfrm>
        <a:prstGeom prst="rect">
          <a:avLst/>
        </a:prstGeom>
        <a:noFill/>
        <a:ln w="38100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aseline="0">
              <a:solidFill>
                <a:sysClr val="windowText" lastClr="000000"/>
              </a:solidFill>
            </a:rPr>
            <a:t>  </a:t>
          </a:r>
          <a:endParaRPr lang="es-CO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238125</xdr:colOff>
      <xdr:row>34</xdr:row>
      <xdr:rowOff>104775</xdr:rowOff>
    </xdr:from>
    <xdr:to>
      <xdr:col>12</xdr:col>
      <xdr:colOff>523875</xdr:colOff>
      <xdr:row>34</xdr:row>
      <xdr:rowOff>152400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/>
      </xdr:nvSpPr>
      <xdr:spPr>
        <a:xfrm>
          <a:off x="8934450" y="5505450"/>
          <a:ext cx="285750" cy="47625"/>
        </a:xfrm>
        <a:prstGeom prst="rect">
          <a:avLst/>
        </a:prstGeom>
        <a:noFill/>
        <a:ln w="38100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aseline="0">
              <a:solidFill>
                <a:sysClr val="windowText" lastClr="000000"/>
              </a:solidFill>
            </a:rPr>
            <a:t>  </a:t>
          </a:r>
          <a:endParaRPr lang="es-CO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342900</xdr:colOff>
      <xdr:row>18</xdr:row>
      <xdr:rowOff>95250</xdr:rowOff>
    </xdr:from>
    <xdr:to>
      <xdr:col>3</xdr:col>
      <xdr:colOff>628650</xdr:colOff>
      <xdr:row>18</xdr:row>
      <xdr:rowOff>142875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SpPr/>
      </xdr:nvSpPr>
      <xdr:spPr>
        <a:xfrm>
          <a:off x="2181225" y="2447925"/>
          <a:ext cx="285750" cy="47625"/>
        </a:xfrm>
        <a:prstGeom prst="rect">
          <a:avLst/>
        </a:prstGeom>
        <a:noFill/>
        <a:ln w="38100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aseline="0">
              <a:solidFill>
                <a:sysClr val="windowText" lastClr="000000"/>
              </a:solidFill>
            </a:rPr>
            <a:t>  </a:t>
          </a:r>
          <a:endParaRPr lang="es-CO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213743</xdr:colOff>
      <xdr:row>17</xdr:row>
      <xdr:rowOff>133350</xdr:rowOff>
    </xdr:from>
    <xdr:to>
      <xdr:col>14</xdr:col>
      <xdr:colOff>619125</xdr:colOff>
      <xdr:row>36</xdr:row>
      <xdr:rowOff>167135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86068" y="2295525"/>
          <a:ext cx="3453382" cy="3653285"/>
        </a:xfrm>
        <a:prstGeom prst="rect">
          <a:avLst/>
        </a:prstGeom>
      </xdr:spPr>
    </xdr:pic>
    <xdr:clientData/>
  </xdr:twoCellAnchor>
  <xdr:twoCellAnchor>
    <xdr:from>
      <xdr:col>3</xdr:col>
      <xdr:colOff>572861</xdr:colOff>
      <xdr:row>17</xdr:row>
      <xdr:rowOff>85726</xdr:rowOff>
    </xdr:from>
    <xdr:to>
      <xdr:col>3</xdr:col>
      <xdr:colOff>691243</xdr:colOff>
      <xdr:row>17</xdr:row>
      <xdr:rowOff>131445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2411186" y="2247901"/>
          <a:ext cx="118382" cy="4571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572861</xdr:colOff>
      <xdr:row>18</xdr:row>
      <xdr:rowOff>74840</xdr:rowOff>
    </xdr:from>
    <xdr:to>
      <xdr:col>3</xdr:col>
      <xdr:colOff>691243</xdr:colOff>
      <xdr:row>18</xdr:row>
      <xdr:rowOff>120559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/>
      </xdr:nvSpPr>
      <xdr:spPr>
        <a:xfrm>
          <a:off x="2411186" y="2427515"/>
          <a:ext cx="118382" cy="4571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668110</xdr:colOff>
      <xdr:row>27</xdr:row>
      <xdr:rowOff>95251</xdr:rowOff>
    </xdr:from>
    <xdr:to>
      <xdr:col>13</xdr:col>
      <xdr:colOff>723899</xdr:colOff>
      <xdr:row>34</xdr:row>
      <xdr:rowOff>28575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/>
      </xdr:nvSpPr>
      <xdr:spPr>
        <a:xfrm>
          <a:off x="8602435" y="4162426"/>
          <a:ext cx="1579789" cy="1266824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314325</xdr:colOff>
      <xdr:row>17</xdr:row>
      <xdr:rowOff>123825</xdr:rowOff>
    </xdr:from>
    <xdr:to>
      <xdr:col>14</xdr:col>
      <xdr:colOff>387515</xdr:colOff>
      <xdr:row>37</xdr:row>
      <xdr:rowOff>133350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86650" y="2286000"/>
          <a:ext cx="3121190" cy="3819525"/>
        </a:xfrm>
        <a:prstGeom prst="rect">
          <a:avLst/>
        </a:prstGeom>
      </xdr:spPr>
    </xdr:pic>
    <xdr:clientData/>
  </xdr:twoCellAnchor>
  <xdr:twoCellAnchor>
    <xdr:from>
      <xdr:col>10</xdr:col>
      <xdr:colOff>647700</xdr:colOff>
      <xdr:row>21</xdr:row>
      <xdr:rowOff>180975</xdr:rowOff>
    </xdr:from>
    <xdr:to>
      <xdr:col>11</xdr:col>
      <xdr:colOff>733425</xdr:colOff>
      <xdr:row>24</xdr:row>
      <xdr:rowOff>85725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7820025" y="3105150"/>
          <a:ext cx="847725" cy="476250"/>
        </a:xfrm>
        <a:prstGeom prst="rect">
          <a:avLst/>
        </a:prstGeom>
        <a:noFill/>
        <a:ln w="38100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</xdr:col>
      <xdr:colOff>676275</xdr:colOff>
      <xdr:row>23</xdr:row>
      <xdr:rowOff>38100</xdr:rowOff>
    </xdr:from>
    <xdr:to>
      <xdr:col>11</xdr:col>
      <xdr:colOff>333375</xdr:colOff>
      <xdr:row>23</xdr:row>
      <xdr:rowOff>38100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CxnSpPr/>
      </xdr:nvCxnSpPr>
      <xdr:spPr>
        <a:xfrm>
          <a:off x="7848600" y="3343275"/>
          <a:ext cx="419100" cy="0"/>
        </a:xfrm>
        <a:prstGeom prst="line">
          <a:avLst/>
        </a:prstGeom>
        <a:ln w="38100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219075</xdr:colOff>
      <xdr:row>17</xdr:row>
      <xdr:rowOff>123825</xdr:rowOff>
    </xdr:from>
    <xdr:to>
      <xdr:col>3</xdr:col>
      <xdr:colOff>638175</xdr:colOff>
      <xdr:row>17</xdr:row>
      <xdr:rowOff>123825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CxnSpPr/>
      </xdr:nvCxnSpPr>
      <xdr:spPr>
        <a:xfrm>
          <a:off x="2057400" y="2286000"/>
          <a:ext cx="419100" cy="0"/>
        </a:xfrm>
        <a:prstGeom prst="line">
          <a:avLst/>
        </a:prstGeom>
        <a:ln w="38100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647700</xdr:colOff>
      <xdr:row>26</xdr:row>
      <xdr:rowOff>19050</xdr:rowOff>
    </xdr:from>
    <xdr:to>
      <xdr:col>11</xdr:col>
      <xdr:colOff>123825</xdr:colOff>
      <xdr:row>26</xdr:row>
      <xdr:rowOff>28575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CxnSpPr/>
      </xdr:nvCxnSpPr>
      <xdr:spPr>
        <a:xfrm flipV="1">
          <a:off x="7820025" y="3895725"/>
          <a:ext cx="238125" cy="9525"/>
        </a:xfrm>
        <a:prstGeom prst="line">
          <a:avLst/>
        </a:prstGeom>
        <a:ln w="38100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219075</xdr:colOff>
      <xdr:row>18</xdr:row>
      <xdr:rowOff>123825</xdr:rowOff>
    </xdr:from>
    <xdr:to>
      <xdr:col>3</xdr:col>
      <xdr:colOff>638175</xdr:colOff>
      <xdr:row>18</xdr:row>
      <xdr:rowOff>123825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CxnSpPr/>
      </xdr:nvCxnSpPr>
      <xdr:spPr>
        <a:xfrm>
          <a:off x="2057400" y="2476500"/>
          <a:ext cx="419100" cy="0"/>
        </a:xfrm>
        <a:prstGeom prst="line">
          <a:avLst/>
        </a:prstGeom>
        <a:ln w="38100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572861</xdr:colOff>
      <xdr:row>17</xdr:row>
      <xdr:rowOff>85726</xdr:rowOff>
    </xdr:from>
    <xdr:to>
      <xdr:col>3</xdr:col>
      <xdr:colOff>691243</xdr:colOff>
      <xdr:row>17</xdr:row>
      <xdr:rowOff>131445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2411186" y="2247901"/>
          <a:ext cx="118382" cy="4571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572861</xdr:colOff>
      <xdr:row>18</xdr:row>
      <xdr:rowOff>74840</xdr:rowOff>
    </xdr:from>
    <xdr:to>
      <xdr:col>3</xdr:col>
      <xdr:colOff>691243</xdr:colOff>
      <xdr:row>18</xdr:row>
      <xdr:rowOff>120559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2411186" y="2427515"/>
          <a:ext cx="118382" cy="4571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495301</xdr:colOff>
      <xdr:row>19</xdr:row>
      <xdr:rowOff>66673</xdr:rowOff>
    </xdr:from>
    <xdr:to>
      <xdr:col>3</xdr:col>
      <xdr:colOff>704850</xdr:colOff>
      <xdr:row>19</xdr:row>
      <xdr:rowOff>112392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SpPr/>
      </xdr:nvSpPr>
      <xdr:spPr>
        <a:xfrm flipV="1">
          <a:off x="2333626" y="2228848"/>
          <a:ext cx="209549" cy="4571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10</xdr:col>
      <xdr:colOff>390525</xdr:colOff>
      <xdr:row>18</xdr:row>
      <xdr:rowOff>95250</xdr:rowOff>
    </xdr:from>
    <xdr:to>
      <xdr:col>14</xdr:col>
      <xdr:colOff>348460</xdr:colOff>
      <xdr:row>36</xdr:row>
      <xdr:rowOff>96492</xdr:rowOff>
    </xdr:to>
    <xdr:pic>
      <xdr:nvPicPr>
        <xdr:cNvPr id="8" name="2 Imagen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2447925"/>
          <a:ext cx="3005935" cy="3430242"/>
        </a:xfrm>
        <a:prstGeom prst="rect">
          <a:avLst/>
        </a:prstGeom>
      </xdr:spPr>
    </xdr:pic>
    <xdr:clientData/>
  </xdr:twoCellAnchor>
  <xdr:twoCellAnchor>
    <xdr:from>
      <xdr:col>10</xdr:col>
      <xdr:colOff>714374</xdr:colOff>
      <xdr:row>19</xdr:row>
      <xdr:rowOff>166268</xdr:rowOff>
    </xdr:from>
    <xdr:to>
      <xdr:col>13</xdr:col>
      <xdr:colOff>504825</xdr:colOff>
      <xdr:row>34</xdr:row>
      <xdr:rowOff>185318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SpPr/>
      </xdr:nvSpPr>
      <xdr:spPr>
        <a:xfrm>
          <a:off x="7886699" y="2709443"/>
          <a:ext cx="2076451" cy="2876550"/>
        </a:xfrm>
        <a:prstGeom prst="rect">
          <a:avLst/>
        </a:prstGeom>
        <a:noFill/>
        <a:ln w="76200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219075</xdr:colOff>
      <xdr:row>20</xdr:row>
      <xdr:rowOff>123825</xdr:rowOff>
    </xdr:from>
    <xdr:to>
      <xdr:col>3</xdr:col>
      <xdr:colOff>638175</xdr:colOff>
      <xdr:row>20</xdr:row>
      <xdr:rowOff>123825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CxnSpPr/>
      </xdr:nvCxnSpPr>
      <xdr:spPr>
        <a:xfrm>
          <a:off x="2057400" y="2286000"/>
          <a:ext cx="419100" cy="0"/>
        </a:xfrm>
        <a:prstGeom prst="line">
          <a:avLst/>
        </a:prstGeom>
        <a:ln w="38100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219075</xdr:colOff>
      <xdr:row>21</xdr:row>
      <xdr:rowOff>123825</xdr:rowOff>
    </xdr:from>
    <xdr:to>
      <xdr:col>3</xdr:col>
      <xdr:colOff>638175</xdr:colOff>
      <xdr:row>21</xdr:row>
      <xdr:rowOff>123825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CxnSpPr/>
      </xdr:nvCxnSpPr>
      <xdr:spPr>
        <a:xfrm>
          <a:off x="2057400" y="2476500"/>
          <a:ext cx="419100" cy="0"/>
        </a:xfrm>
        <a:prstGeom prst="line">
          <a:avLst/>
        </a:prstGeom>
        <a:ln w="38100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9526</xdr:colOff>
      <xdr:row>22</xdr:row>
      <xdr:rowOff>76197</xdr:rowOff>
    </xdr:from>
    <xdr:to>
      <xdr:col>11</xdr:col>
      <xdr:colOff>733425</xdr:colOff>
      <xdr:row>24</xdr:row>
      <xdr:rowOff>123824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SpPr/>
      </xdr:nvSpPr>
      <xdr:spPr>
        <a:xfrm flipV="1">
          <a:off x="7943851" y="3190872"/>
          <a:ext cx="723899" cy="428627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</xdr:col>
      <xdr:colOff>714377</xdr:colOff>
      <xdr:row>23</xdr:row>
      <xdr:rowOff>68579</xdr:rowOff>
    </xdr:from>
    <xdr:to>
      <xdr:col>11</xdr:col>
      <xdr:colOff>400051</xdr:colOff>
      <xdr:row>23</xdr:row>
      <xdr:rowOff>114298</xdr:rowOff>
    </xdr:to>
    <xdr:sp macro="" textlink="">
      <xdr:nvSpPr>
        <xdr:cNvPr id="13" name="Rectángulo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SpPr/>
      </xdr:nvSpPr>
      <xdr:spPr>
        <a:xfrm flipV="1">
          <a:off x="7886702" y="3373754"/>
          <a:ext cx="447674" cy="4571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</xdr:col>
      <xdr:colOff>590552</xdr:colOff>
      <xdr:row>23</xdr:row>
      <xdr:rowOff>19049</xdr:rowOff>
    </xdr:from>
    <xdr:to>
      <xdr:col>14</xdr:col>
      <xdr:colOff>219076</xdr:colOff>
      <xdr:row>24</xdr:row>
      <xdr:rowOff>152398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 flipV="1">
          <a:off x="10048877" y="3324224"/>
          <a:ext cx="390524" cy="32384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209550</xdr:colOff>
      <xdr:row>22</xdr:row>
      <xdr:rowOff>123825</xdr:rowOff>
    </xdr:from>
    <xdr:to>
      <xdr:col>3</xdr:col>
      <xdr:colOff>628650</xdr:colOff>
      <xdr:row>22</xdr:row>
      <xdr:rowOff>123825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CxnSpPr/>
      </xdr:nvCxnSpPr>
      <xdr:spPr>
        <a:xfrm>
          <a:off x="2047875" y="3238500"/>
          <a:ext cx="419100" cy="0"/>
        </a:xfrm>
        <a:prstGeom prst="line">
          <a:avLst/>
        </a:prstGeom>
        <a:ln w="38100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572861</xdr:colOff>
      <xdr:row>17</xdr:row>
      <xdr:rowOff>85726</xdr:rowOff>
    </xdr:from>
    <xdr:to>
      <xdr:col>3</xdr:col>
      <xdr:colOff>691243</xdr:colOff>
      <xdr:row>17</xdr:row>
      <xdr:rowOff>131445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/>
      </xdr:nvSpPr>
      <xdr:spPr>
        <a:xfrm>
          <a:off x="2411186" y="2247901"/>
          <a:ext cx="118382" cy="4571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572861</xdr:colOff>
      <xdr:row>18</xdr:row>
      <xdr:rowOff>74840</xdr:rowOff>
    </xdr:from>
    <xdr:to>
      <xdr:col>3</xdr:col>
      <xdr:colOff>691243</xdr:colOff>
      <xdr:row>18</xdr:row>
      <xdr:rowOff>120559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/>
      </xdr:nvSpPr>
      <xdr:spPr>
        <a:xfrm>
          <a:off x="2411186" y="2427515"/>
          <a:ext cx="118382" cy="4571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10</xdr:col>
      <xdr:colOff>390525</xdr:colOff>
      <xdr:row>18</xdr:row>
      <xdr:rowOff>95250</xdr:rowOff>
    </xdr:from>
    <xdr:to>
      <xdr:col>14</xdr:col>
      <xdr:colOff>348460</xdr:colOff>
      <xdr:row>36</xdr:row>
      <xdr:rowOff>96492</xdr:rowOff>
    </xdr:to>
    <xdr:pic>
      <xdr:nvPicPr>
        <xdr:cNvPr id="6" name="2 Imagen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2447925"/>
          <a:ext cx="3005935" cy="3430242"/>
        </a:xfrm>
        <a:prstGeom prst="rect">
          <a:avLst/>
        </a:prstGeom>
      </xdr:spPr>
    </xdr:pic>
    <xdr:clientData/>
  </xdr:twoCellAnchor>
  <xdr:twoCellAnchor>
    <xdr:from>
      <xdr:col>10</xdr:col>
      <xdr:colOff>714374</xdr:colOff>
      <xdr:row>19</xdr:row>
      <xdr:rowOff>166268</xdr:rowOff>
    </xdr:from>
    <xdr:to>
      <xdr:col>13</xdr:col>
      <xdr:colOff>504825</xdr:colOff>
      <xdr:row>20</xdr:row>
      <xdr:rowOff>21487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SpPr/>
      </xdr:nvSpPr>
      <xdr:spPr>
        <a:xfrm>
          <a:off x="7886699" y="2709443"/>
          <a:ext cx="2076451" cy="45719"/>
        </a:xfrm>
        <a:prstGeom prst="rect">
          <a:avLst/>
        </a:prstGeom>
        <a:noFill/>
        <a:ln w="76200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485775</xdr:colOff>
      <xdr:row>34</xdr:row>
      <xdr:rowOff>137693</xdr:rowOff>
    </xdr:from>
    <xdr:to>
      <xdr:col>13</xdr:col>
      <xdr:colOff>514350</xdr:colOff>
      <xdr:row>34</xdr:row>
      <xdr:rowOff>183412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SpPr/>
      </xdr:nvSpPr>
      <xdr:spPr>
        <a:xfrm>
          <a:off x="8420100" y="5538368"/>
          <a:ext cx="1552575" cy="45719"/>
        </a:xfrm>
        <a:prstGeom prst="rect">
          <a:avLst/>
        </a:prstGeom>
        <a:noFill/>
        <a:ln w="76200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219075</xdr:colOff>
      <xdr:row>19</xdr:row>
      <xdr:rowOff>123825</xdr:rowOff>
    </xdr:from>
    <xdr:to>
      <xdr:col>3</xdr:col>
      <xdr:colOff>638175</xdr:colOff>
      <xdr:row>19</xdr:row>
      <xdr:rowOff>123825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CxnSpPr/>
      </xdr:nvCxnSpPr>
      <xdr:spPr>
        <a:xfrm>
          <a:off x="2057400" y="2857500"/>
          <a:ext cx="419100" cy="0"/>
        </a:xfrm>
        <a:prstGeom prst="line">
          <a:avLst/>
        </a:prstGeom>
        <a:ln w="38100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390525</xdr:colOff>
      <xdr:row>18</xdr:row>
      <xdr:rowOff>95250</xdr:rowOff>
    </xdr:from>
    <xdr:to>
      <xdr:col>14</xdr:col>
      <xdr:colOff>348460</xdr:colOff>
      <xdr:row>36</xdr:row>
      <xdr:rowOff>96492</xdr:rowOff>
    </xdr:to>
    <xdr:pic>
      <xdr:nvPicPr>
        <xdr:cNvPr id="5" name="2 Imagen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2447925"/>
          <a:ext cx="3005935" cy="3430242"/>
        </a:xfrm>
        <a:prstGeom prst="rect">
          <a:avLst/>
        </a:prstGeom>
      </xdr:spPr>
    </xdr:pic>
    <xdr:clientData/>
  </xdr:twoCellAnchor>
  <xdr:twoCellAnchor>
    <xdr:from>
      <xdr:col>13</xdr:col>
      <xdr:colOff>438150</xdr:colOff>
      <xdr:row>30</xdr:row>
      <xdr:rowOff>99593</xdr:rowOff>
    </xdr:from>
    <xdr:to>
      <xdr:col>13</xdr:col>
      <xdr:colOff>485775</xdr:colOff>
      <xdr:row>32</xdr:row>
      <xdr:rowOff>95250</xdr:rowOff>
    </xdr:to>
    <xdr:sp macro="" textlink="">
      <xdr:nvSpPr>
        <xdr:cNvPr id="6" name="Rectángulo 6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/>
      </xdr:nvSpPr>
      <xdr:spPr>
        <a:xfrm>
          <a:off x="9896475" y="4738268"/>
          <a:ext cx="47625" cy="376657"/>
        </a:xfrm>
        <a:prstGeom prst="rect">
          <a:avLst/>
        </a:prstGeom>
        <a:noFill/>
        <a:ln w="76200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285750</xdr:colOff>
      <xdr:row>17</xdr:row>
      <xdr:rowOff>104775</xdr:rowOff>
    </xdr:from>
    <xdr:to>
      <xdr:col>3</xdr:col>
      <xdr:colOff>704850</xdr:colOff>
      <xdr:row>17</xdr:row>
      <xdr:rowOff>104775</xdr:rowOff>
    </xdr:to>
    <xdr:cxnSp macro="">
      <xdr:nvCxnSpPr>
        <xdr:cNvPr id="8" name="Conector recto 8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CxnSpPr/>
      </xdr:nvCxnSpPr>
      <xdr:spPr>
        <a:xfrm>
          <a:off x="2124075" y="2266950"/>
          <a:ext cx="419100" cy="0"/>
        </a:xfrm>
        <a:prstGeom prst="line">
          <a:avLst/>
        </a:prstGeom>
        <a:ln w="38100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419100</xdr:colOff>
      <xdr:row>17</xdr:row>
      <xdr:rowOff>47624</xdr:rowOff>
    </xdr:from>
    <xdr:to>
      <xdr:col>14</xdr:col>
      <xdr:colOff>285750</xdr:colOff>
      <xdr:row>37</xdr:row>
      <xdr:rowOff>129821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1425" y="2209799"/>
          <a:ext cx="2914650" cy="3892197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515936</xdr:colOff>
      <xdr:row>17</xdr:row>
      <xdr:rowOff>145521</xdr:rowOff>
    </xdr:from>
    <xdr:to>
      <xdr:col>14</xdr:col>
      <xdr:colOff>405501</xdr:colOff>
      <xdr:row>36</xdr:row>
      <xdr:rowOff>79375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5832" y="2301875"/>
          <a:ext cx="2958732" cy="345281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180975</xdr:colOff>
      <xdr:row>18</xdr:row>
      <xdr:rowOff>47625</xdr:rowOff>
    </xdr:from>
    <xdr:to>
      <xdr:col>14</xdr:col>
      <xdr:colOff>552450</xdr:colOff>
      <xdr:row>36</xdr:row>
      <xdr:rowOff>133350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53300" y="2400300"/>
          <a:ext cx="3419475" cy="3514725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419100</xdr:colOff>
      <xdr:row>17</xdr:row>
      <xdr:rowOff>47624</xdr:rowOff>
    </xdr:from>
    <xdr:to>
      <xdr:col>14</xdr:col>
      <xdr:colOff>285750</xdr:colOff>
      <xdr:row>37</xdr:row>
      <xdr:rowOff>129821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1425" y="2209799"/>
          <a:ext cx="2914650" cy="3892197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572861</xdr:colOff>
      <xdr:row>17</xdr:row>
      <xdr:rowOff>85726</xdr:rowOff>
    </xdr:from>
    <xdr:to>
      <xdr:col>3</xdr:col>
      <xdr:colOff>691243</xdr:colOff>
      <xdr:row>17</xdr:row>
      <xdr:rowOff>131445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>
        <a:xfrm>
          <a:off x="2411186" y="2247901"/>
          <a:ext cx="118382" cy="4571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572861</xdr:colOff>
      <xdr:row>18</xdr:row>
      <xdr:rowOff>74840</xdr:rowOff>
    </xdr:from>
    <xdr:to>
      <xdr:col>3</xdr:col>
      <xdr:colOff>691243</xdr:colOff>
      <xdr:row>18</xdr:row>
      <xdr:rowOff>120559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/>
      </xdr:nvSpPr>
      <xdr:spPr>
        <a:xfrm>
          <a:off x="2411186" y="2427515"/>
          <a:ext cx="118382" cy="4571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10</xdr:col>
      <xdr:colOff>390525</xdr:colOff>
      <xdr:row>18</xdr:row>
      <xdr:rowOff>95250</xdr:rowOff>
    </xdr:from>
    <xdr:to>
      <xdr:col>14</xdr:col>
      <xdr:colOff>348460</xdr:colOff>
      <xdr:row>36</xdr:row>
      <xdr:rowOff>96492</xdr:rowOff>
    </xdr:to>
    <xdr:pic>
      <xdr:nvPicPr>
        <xdr:cNvPr id="5" name="2 Imagen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2447925"/>
          <a:ext cx="3005935" cy="3430242"/>
        </a:xfrm>
        <a:prstGeom prst="rect">
          <a:avLst/>
        </a:prstGeom>
      </xdr:spPr>
    </xdr:pic>
    <xdr:clientData/>
  </xdr:twoCellAnchor>
  <xdr:twoCellAnchor>
    <xdr:from>
      <xdr:col>13</xdr:col>
      <xdr:colOff>590551</xdr:colOff>
      <xdr:row>23</xdr:row>
      <xdr:rowOff>51968</xdr:rowOff>
    </xdr:from>
    <xdr:to>
      <xdr:col>14</xdr:col>
      <xdr:colOff>171451</xdr:colOff>
      <xdr:row>24</xdr:row>
      <xdr:rowOff>85725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/>
      </xdr:nvSpPr>
      <xdr:spPr>
        <a:xfrm>
          <a:off x="10048876" y="3357143"/>
          <a:ext cx="342900" cy="224257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</xdr:col>
      <xdr:colOff>714375</xdr:colOff>
      <xdr:row>20</xdr:row>
      <xdr:rowOff>28575</xdr:rowOff>
    </xdr:from>
    <xdr:to>
      <xdr:col>13</xdr:col>
      <xdr:colOff>514350</xdr:colOff>
      <xdr:row>34</xdr:row>
      <xdr:rowOff>183412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SpPr/>
      </xdr:nvSpPr>
      <xdr:spPr>
        <a:xfrm>
          <a:off x="7886700" y="2762250"/>
          <a:ext cx="2085975" cy="2821837"/>
        </a:xfrm>
        <a:prstGeom prst="rect">
          <a:avLst/>
        </a:prstGeom>
        <a:noFill/>
        <a:ln w="76200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219075</xdr:colOff>
      <xdr:row>19</xdr:row>
      <xdr:rowOff>123825</xdr:rowOff>
    </xdr:from>
    <xdr:to>
      <xdr:col>3</xdr:col>
      <xdr:colOff>638175</xdr:colOff>
      <xdr:row>19</xdr:row>
      <xdr:rowOff>123825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CxnSpPr/>
      </xdr:nvCxnSpPr>
      <xdr:spPr>
        <a:xfrm>
          <a:off x="2057400" y="2667000"/>
          <a:ext cx="419100" cy="0"/>
        </a:xfrm>
        <a:prstGeom prst="line">
          <a:avLst/>
        </a:prstGeom>
        <a:ln w="38100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219075</xdr:colOff>
      <xdr:row>20</xdr:row>
      <xdr:rowOff>104775</xdr:rowOff>
    </xdr:from>
    <xdr:to>
      <xdr:col>3</xdr:col>
      <xdr:colOff>638175</xdr:colOff>
      <xdr:row>20</xdr:row>
      <xdr:rowOff>104775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CxnSpPr/>
      </xdr:nvCxnSpPr>
      <xdr:spPr>
        <a:xfrm>
          <a:off x="2057400" y="2838450"/>
          <a:ext cx="419100" cy="0"/>
        </a:xfrm>
        <a:prstGeom prst="line">
          <a:avLst/>
        </a:prstGeom>
        <a:ln w="38100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209550</xdr:colOff>
      <xdr:row>21</xdr:row>
      <xdr:rowOff>95250</xdr:rowOff>
    </xdr:from>
    <xdr:to>
      <xdr:col>3</xdr:col>
      <xdr:colOff>628650</xdr:colOff>
      <xdr:row>21</xdr:row>
      <xdr:rowOff>95250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2700-00000B000000}"/>
            </a:ext>
          </a:extLst>
        </xdr:cNvPr>
        <xdr:cNvCxnSpPr/>
      </xdr:nvCxnSpPr>
      <xdr:spPr>
        <a:xfrm>
          <a:off x="2047875" y="3019425"/>
          <a:ext cx="419100" cy="0"/>
        </a:xfrm>
        <a:prstGeom prst="line">
          <a:avLst/>
        </a:prstGeom>
        <a:ln w="38100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572861</xdr:colOff>
      <xdr:row>17</xdr:row>
      <xdr:rowOff>85726</xdr:rowOff>
    </xdr:from>
    <xdr:to>
      <xdr:col>3</xdr:col>
      <xdr:colOff>691243</xdr:colOff>
      <xdr:row>17</xdr:row>
      <xdr:rowOff>131445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>
        <a:xfrm>
          <a:off x="2411186" y="2247901"/>
          <a:ext cx="118382" cy="4571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572861</xdr:colOff>
      <xdr:row>18</xdr:row>
      <xdr:rowOff>74840</xdr:rowOff>
    </xdr:from>
    <xdr:to>
      <xdr:col>3</xdr:col>
      <xdr:colOff>691243</xdr:colOff>
      <xdr:row>18</xdr:row>
      <xdr:rowOff>120559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2411186" y="2427515"/>
          <a:ext cx="118382" cy="4571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10</xdr:col>
      <xdr:colOff>390525</xdr:colOff>
      <xdr:row>18</xdr:row>
      <xdr:rowOff>95250</xdr:rowOff>
    </xdr:from>
    <xdr:to>
      <xdr:col>14</xdr:col>
      <xdr:colOff>348460</xdr:colOff>
      <xdr:row>36</xdr:row>
      <xdr:rowOff>96492</xdr:rowOff>
    </xdr:to>
    <xdr:pic>
      <xdr:nvPicPr>
        <xdr:cNvPr id="5" name="2 Imagen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2447925"/>
          <a:ext cx="3005935" cy="3430242"/>
        </a:xfrm>
        <a:prstGeom prst="rect">
          <a:avLst/>
        </a:prstGeom>
      </xdr:spPr>
    </xdr:pic>
    <xdr:clientData/>
  </xdr:twoCellAnchor>
  <xdr:twoCellAnchor>
    <xdr:from>
      <xdr:col>13</xdr:col>
      <xdr:colOff>590551</xdr:colOff>
      <xdr:row>22</xdr:row>
      <xdr:rowOff>51968</xdr:rowOff>
    </xdr:from>
    <xdr:to>
      <xdr:col>14</xdr:col>
      <xdr:colOff>171451</xdr:colOff>
      <xdr:row>23</xdr:row>
      <xdr:rowOff>85725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SpPr/>
      </xdr:nvSpPr>
      <xdr:spPr>
        <a:xfrm>
          <a:off x="10048876" y="3357143"/>
          <a:ext cx="342900" cy="224257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</xdr:col>
      <xdr:colOff>714375</xdr:colOff>
      <xdr:row>19</xdr:row>
      <xdr:rowOff>28575</xdr:rowOff>
    </xdr:from>
    <xdr:to>
      <xdr:col>13</xdr:col>
      <xdr:colOff>514350</xdr:colOff>
      <xdr:row>33</xdr:row>
      <xdr:rowOff>183412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SpPr/>
      </xdr:nvSpPr>
      <xdr:spPr>
        <a:xfrm>
          <a:off x="7886700" y="2762250"/>
          <a:ext cx="2085975" cy="2821837"/>
        </a:xfrm>
        <a:prstGeom prst="rect">
          <a:avLst/>
        </a:prstGeom>
        <a:noFill/>
        <a:ln w="76200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219075</xdr:colOff>
      <xdr:row>19</xdr:row>
      <xdr:rowOff>104775</xdr:rowOff>
    </xdr:from>
    <xdr:to>
      <xdr:col>3</xdr:col>
      <xdr:colOff>638175</xdr:colOff>
      <xdr:row>19</xdr:row>
      <xdr:rowOff>104775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2800-000009000000}"/>
            </a:ext>
          </a:extLst>
        </xdr:cNvPr>
        <xdr:cNvCxnSpPr/>
      </xdr:nvCxnSpPr>
      <xdr:spPr>
        <a:xfrm>
          <a:off x="2057400" y="2838450"/>
          <a:ext cx="419100" cy="0"/>
        </a:xfrm>
        <a:prstGeom prst="line">
          <a:avLst/>
        </a:prstGeom>
        <a:ln w="38100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209550</xdr:colOff>
      <xdr:row>20</xdr:row>
      <xdr:rowOff>95250</xdr:rowOff>
    </xdr:from>
    <xdr:to>
      <xdr:col>3</xdr:col>
      <xdr:colOff>628650</xdr:colOff>
      <xdr:row>20</xdr:row>
      <xdr:rowOff>95250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2800-00000A000000}"/>
            </a:ext>
          </a:extLst>
        </xdr:cNvPr>
        <xdr:cNvCxnSpPr/>
      </xdr:nvCxnSpPr>
      <xdr:spPr>
        <a:xfrm>
          <a:off x="2047875" y="3019425"/>
          <a:ext cx="419100" cy="0"/>
        </a:xfrm>
        <a:prstGeom prst="line">
          <a:avLst/>
        </a:prstGeom>
        <a:ln w="38100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572861</xdr:colOff>
      <xdr:row>17</xdr:row>
      <xdr:rowOff>85726</xdr:rowOff>
    </xdr:from>
    <xdr:to>
      <xdr:col>3</xdr:col>
      <xdr:colOff>691243</xdr:colOff>
      <xdr:row>17</xdr:row>
      <xdr:rowOff>131445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2411186" y="2247901"/>
          <a:ext cx="118382" cy="4571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572861</xdr:colOff>
      <xdr:row>18</xdr:row>
      <xdr:rowOff>74840</xdr:rowOff>
    </xdr:from>
    <xdr:to>
      <xdr:col>3</xdr:col>
      <xdr:colOff>691243</xdr:colOff>
      <xdr:row>18</xdr:row>
      <xdr:rowOff>120559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2411186" y="2427515"/>
          <a:ext cx="118382" cy="4571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10</xdr:col>
      <xdr:colOff>390525</xdr:colOff>
      <xdr:row>18</xdr:row>
      <xdr:rowOff>95250</xdr:rowOff>
    </xdr:from>
    <xdr:to>
      <xdr:col>14</xdr:col>
      <xdr:colOff>348460</xdr:colOff>
      <xdr:row>36</xdr:row>
      <xdr:rowOff>96492</xdr:rowOff>
    </xdr:to>
    <xdr:pic>
      <xdr:nvPicPr>
        <xdr:cNvPr id="5" name="2 Imagen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2447925"/>
          <a:ext cx="3005935" cy="3430242"/>
        </a:xfrm>
        <a:prstGeom prst="rect">
          <a:avLst/>
        </a:prstGeom>
      </xdr:spPr>
    </xdr:pic>
    <xdr:clientData/>
  </xdr:twoCellAnchor>
  <xdr:twoCellAnchor>
    <xdr:from>
      <xdr:col>13</xdr:col>
      <xdr:colOff>590551</xdr:colOff>
      <xdr:row>21</xdr:row>
      <xdr:rowOff>51968</xdr:rowOff>
    </xdr:from>
    <xdr:to>
      <xdr:col>14</xdr:col>
      <xdr:colOff>171451</xdr:colOff>
      <xdr:row>22</xdr:row>
      <xdr:rowOff>85725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SpPr/>
      </xdr:nvSpPr>
      <xdr:spPr>
        <a:xfrm>
          <a:off x="10048876" y="3166643"/>
          <a:ext cx="342900" cy="224257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</xdr:col>
      <xdr:colOff>714375</xdr:colOff>
      <xdr:row>19</xdr:row>
      <xdr:rowOff>0</xdr:rowOff>
    </xdr:from>
    <xdr:to>
      <xdr:col>13</xdr:col>
      <xdr:colOff>514350</xdr:colOff>
      <xdr:row>32</xdr:row>
      <xdr:rowOff>183412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SpPr/>
      </xdr:nvSpPr>
      <xdr:spPr>
        <a:xfrm>
          <a:off x="7886700" y="2571750"/>
          <a:ext cx="2085975" cy="2821837"/>
        </a:xfrm>
        <a:prstGeom prst="rect">
          <a:avLst/>
        </a:prstGeom>
        <a:noFill/>
        <a:ln w="76200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209550</xdr:colOff>
      <xdr:row>19</xdr:row>
      <xdr:rowOff>95250</xdr:rowOff>
    </xdr:from>
    <xdr:to>
      <xdr:col>3</xdr:col>
      <xdr:colOff>628650</xdr:colOff>
      <xdr:row>19</xdr:row>
      <xdr:rowOff>95250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CxnSpPr/>
      </xdr:nvCxnSpPr>
      <xdr:spPr>
        <a:xfrm>
          <a:off x="2047875" y="2828925"/>
          <a:ext cx="419100" cy="0"/>
        </a:xfrm>
        <a:prstGeom prst="line">
          <a:avLst/>
        </a:prstGeom>
        <a:ln w="38100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219075</xdr:colOff>
      <xdr:row>22</xdr:row>
      <xdr:rowOff>123825</xdr:rowOff>
    </xdr:from>
    <xdr:to>
      <xdr:col>3</xdr:col>
      <xdr:colOff>638175</xdr:colOff>
      <xdr:row>22</xdr:row>
      <xdr:rowOff>123825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CxnSpPr/>
      </xdr:nvCxnSpPr>
      <xdr:spPr>
        <a:xfrm>
          <a:off x="2057400" y="2667000"/>
          <a:ext cx="419100" cy="0"/>
        </a:xfrm>
        <a:prstGeom prst="line">
          <a:avLst/>
        </a:prstGeom>
        <a:ln w="38100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209550</xdr:colOff>
      <xdr:row>20</xdr:row>
      <xdr:rowOff>104775</xdr:rowOff>
    </xdr:from>
    <xdr:to>
      <xdr:col>3</xdr:col>
      <xdr:colOff>628650</xdr:colOff>
      <xdr:row>20</xdr:row>
      <xdr:rowOff>104775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CxnSpPr/>
      </xdr:nvCxnSpPr>
      <xdr:spPr>
        <a:xfrm>
          <a:off x="2047875" y="2838450"/>
          <a:ext cx="419100" cy="0"/>
        </a:xfrm>
        <a:prstGeom prst="line">
          <a:avLst/>
        </a:prstGeom>
        <a:ln w="38100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209550</xdr:colOff>
      <xdr:row>21</xdr:row>
      <xdr:rowOff>104775</xdr:rowOff>
    </xdr:from>
    <xdr:to>
      <xdr:col>3</xdr:col>
      <xdr:colOff>628650</xdr:colOff>
      <xdr:row>21</xdr:row>
      <xdr:rowOff>104775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00000000-0008-0000-2900-00000C000000}"/>
            </a:ext>
          </a:extLst>
        </xdr:cNvPr>
        <xdr:cNvCxnSpPr/>
      </xdr:nvCxnSpPr>
      <xdr:spPr>
        <a:xfrm>
          <a:off x="2047875" y="3028950"/>
          <a:ext cx="419100" cy="0"/>
        </a:xfrm>
        <a:prstGeom prst="line">
          <a:avLst/>
        </a:prstGeom>
        <a:ln w="38100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219075</xdr:colOff>
      <xdr:row>23</xdr:row>
      <xdr:rowOff>104775</xdr:rowOff>
    </xdr:from>
    <xdr:to>
      <xdr:col>3</xdr:col>
      <xdr:colOff>638175</xdr:colOff>
      <xdr:row>23</xdr:row>
      <xdr:rowOff>104775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6F8B8C43-539D-4553-A952-64CA7EE616D0}"/>
            </a:ext>
          </a:extLst>
        </xdr:cNvPr>
        <xdr:cNvCxnSpPr/>
      </xdr:nvCxnSpPr>
      <xdr:spPr>
        <a:xfrm>
          <a:off x="2057400" y="2647950"/>
          <a:ext cx="419100" cy="0"/>
        </a:xfrm>
        <a:prstGeom prst="line">
          <a:avLst/>
        </a:prstGeom>
        <a:ln w="38100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419100</xdr:colOff>
      <xdr:row>17</xdr:row>
      <xdr:rowOff>47624</xdr:rowOff>
    </xdr:from>
    <xdr:to>
      <xdr:col>14</xdr:col>
      <xdr:colOff>285750</xdr:colOff>
      <xdr:row>37</xdr:row>
      <xdr:rowOff>129821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1425" y="2209799"/>
          <a:ext cx="2914650" cy="3892197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123825</xdr:colOff>
      <xdr:row>18</xdr:row>
      <xdr:rowOff>114300</xdr:rowOff>
    </xdr:from>
    <xdr:to>
      <xdr:col>14</xdr:col>
      <xdr:colOff>529207</xdr:colOff>
      <xdr:row>37</xdr:row>
      <xdr:rowOff>148085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96150" y="2466975"/>
          <a:ext cx="3453382" cy="3653285"/>
        </a:xfrm>
        <a:prstGeom prst="rect">
          <a:avLst/>
        </a:prstGeom>
      </xdr:spPr>
    </xdr:pic>
    <xdr:clientData/>
  </xdr:twoCellAnchor>
  <xdr:twoCellAnchor>
    <xdr:from>
      <xdr:col>10</xdr:col>
      <xdr:colOff>711542</xdr:colOff>
      <xdr:row>23</xdr:row>
      <xdr:rowOff>142876</xdr:rowOff>
    </xdr:from>
    <xdr:to>
      <xdr:col>11</xdr:col>
      <xdr:colOff>581025</xdr:colOff>
      <xdr:row>35</xdr:row>
      <xdr:rowOff>9526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/>
      </xdr:nvSpPr>
      <xdr:spPr>
        <a:xfrm>
          <a:off x="7883867" y="3448051"/>
          <a:ext cx="631483" cy="2152650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419100</xdr:colOff>
      <xdr:row>17</xdr:row>
      <xdr:rowOff>47624</xdr:rowOff>
    </xdr:from>
    <xdr:to>
      <xdr:col>14</xdr:col>
      <xdr:colOff>285750</xdr:colOff>
      <xdr:row>37</xdr:row>
      <xdr:rowOff>129821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1425" y="2209799"/>
          <a:ext cx="2914650" cy="3892197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342900</xdr:colOff>
      <xdr:row>17</xdr:row>
      <xdr:rowOff>123825</xdr:rowOff>
    </xdr:from>
    <xdr:to>
      <xdr:col>14</xdr:col>
      <xdr:colOff>514350</xdr:colOff>
      <xdr:row>38</xdr:row>
      <xdr:rowOff>146239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15225" y="2286000"/>
          <a:ext cx="3219450" cy="40229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419100</xdr:colOff>
      <xdr:row>17</xdr:row>
      <xdr:rowOff>47624</xdr:rowOff>
    </xdr:from>
    <xdr:to>
      <xdr:col>14</xdr:col>
      <xdr:colOff>285750</xdr:colOff>
      <xdr:row>37</xdr:row>
      <xdr:rowOff>129821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1425" y="2209799"/>
          <a:ext cx="2914650" cy="3892197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419100</xdr:colOff>
      <xdr:row>17</xdr:row>
      <xdr:rowOff>47624</xdr:rowOff>
    </xdr:from>
    <xdr:to>
      <xdr:col>14</xdr:col>
      <xdr:colOff>285750</xdr:colOff>
      <xdr:row>37</xdr:row>
      <xdr:rowOff>129821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1425" y="2209799"/>
          <a:ext cx="2914650" cy="3892197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295275</xdr:colOff>
      <xdr:row>17</xdr:row>
      <xdr:rowOff>171450</xdr:rowOff>
    </xdr:from>
    <xdr:to>
      <xdr:col>14</xdr:col>
      <xdr:colOff>466725</xdr:colOff>
      <xdr:row>37</xdr:row>
      <xdr:rowOff>152400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67600" y="2333625"/>
          <a:ext cx="3219450" cy="3790950"/>
        </a:xfrm>
        <a:prstGeom prst="rect">
          <a:avLst/>
        </a:prstGeom>
      </xdr:spPr>
    </xdr:pic>
    <xdr:clientData/>
  </xdr:twoCellAnchor>
  <xdr:twoCellAnchor>
    <xdr:from>
      <xdr:col>14</xdr:col>
      <xdr:colOff>266701</xdr:colOff>
      <xdr:row>23</xdr:row>
      <xdr:rowOff>0</xdr:rowOff>
    </xdr:from>
    <xdr:to>
      <xdr:col>14</xdr:col>
      <xdr:colOff>342901</xdr:colOff>
      <xdr:row>25</xdr:row>
      <xdr:rowOff>38100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/>
      </xdr:nvSpPr>
      <xdr:spPr>
        <a:xfrm>
          <a:off x="10487026" y="3305175"/>
          <a:ext cx="76200" cy="419100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295275</xdr:colOff>
      <xdr:row>17</xdr:row>
      <xdr:rowOff>171450</xdr:rowOff>
    </xdr:from>
    <xdr:to>
      <xdr:col>14</xdr:col>
      <xdr:colOff>466725</xdr:colOff>
      <xdr:row>37</xdr:row>
      <xdr:rowOff>152400</xdr:rowOff>
    </xdr:to>
    <xdr:pic>
      <xdr:nvPicPr>
        <xdr:cNvPr id="3" name="3 Imagen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67600" y="2333625"/>
          <a:ext cx="3219450" cy="3790950"/>
        </a:xfrm>
        <a:prstGeom prst="rect">
          <a:avLst/>
        </a:prstGeom>
      </xdr:spPr>
    </xdr:pic>
    <xdr:clientData/>
  </xdr:twoCellAnchor>
  <xdr:twoCellAnchor>
    <xdr:from>
      <xdr:col>12</xdr:col>
      <xdr:colOff>19051</xdr:colOff>
      <xdr:row>19</xdr:row>
      <xdr:rowOff>38100</xdr:rowOff>
    </xdr:from>
    <xdr:to>
      <xdr:col>12</xdr:col>
      <xdr:colOff>400051</xdr:colOff>
      <xdr:row>19</xdr:row>
      <xdr:rowOff>123825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/>
      </xdr:nvSpPr>
      <xdr:spPr>
        <a:xfrm>
          <a:off x="8715376" y="2581275"/>
          <a:ext cx="381000" cy="8572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295275</xdr:colOff>
      <xdr:row>17</xdr:row>
      <xdr:rowOff>171450</xdr:rowOff>
    </xdr:from>
    <xdr:to>
      <xdr:col>14</xdr:col>
      <xdr:colOff>466725</xdr:colOff>
      <xdr:row>37</xdr:row>
      <xdr:rowOff>152400</xdr:rowOff>
    </xdr:to>
    <xdr:pic>
      <xdr:nvPicPr>
        <xdr:cNvPr id="3" name="3 Imagen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67600" y="2333625"/>
          <a:ext cx="3219450" cy="3790950"/>
        </a:xfrm>
        <a:prstGeom prst="rect">
          <a:avLst/>
        </a:prstGeom>
      </xdr:spPr>
    </xdr:pic>
    <xdr:clientData/>
  </xdr:twoCellAnchor>
  <xdr:twoCellAnchor>
    <xdr:from>
      <xdr:col>11</xdr:col>
      <xdr:colOff>295276</xdr:colOff>
      <xdr:row>23</xdr:row>
      <xdr:rowOff>152400</xdr:rowOff>
    </xdr:from>
    <xdr:to>
      <xdr:col>11</xdr:col>
      <xdr:colOff>340995</xdr:colOff>
      <xdr:row>24</xdr:row>
      <xdr:rowOff>123825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/>
      </xdr:nvSpPr>
      <xdr:spPr>
        <a:xfrm>
          <a:off x="8229601" y="3457575"/>
          <a:ext cx="45719" cy="16192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285751</xdr:colOff>
      <xdr:row>22</xdr:row>
      <xdr:rowOff>38100</xdr:rowOff>
    </xdr:from>
    <xdr:to>
      <xdr:col>11</xdr:col>
      <xdr:colOff>331470</xdr:colOff>
      <xdr:row>23</xdr:row>
      <xdr:rowOff>9525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/>
      </xdr:nvSpPr>
      <xdr:spPr>
        <a:xfrm>
          <a:off x="8220076" y="3152775"/>
          <a:ext cx="45719" cy="16192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295275</xdr:colOff>
      <xdr:row>17</xdr:row>
      <xdr:rowOff>171450</xdr:rowOff>
    </xdr:from>
    <xdr:to>
      <xdr:col>14</xdr:col>
      <xdr:colOff>466725</xdr:colOff>
      <xdr:row>37</xdr:row>
      <xdr:rowOff>152400</xdr:rowOff>
    </xdr:to>
    <xdr:pic>
      <xdr:nvPicPr>
        <xdr:cNvPr id="3" name="3 Imagen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67600" y="2333625"/>
          <a:ext cx="3219450" cy="3790950"/>
        </a:xfrm>
        <a:prstGeom prst="rect">
          <a:avLst/>
        </a:prstGeom>
      </xdr:spPr>
    </xdr:pic>
    <xdr:clientData/>
  </xdr:twoCellAnchor>
  <xdr:twoCellAnchor>
    <xdr:from>
      <xdr:col>12</xdr:col>
      <xdr:colOff>419101</xdr:colOff>
      <xdr:row>19</xdr:row>
      <xdr:rowOff>76200</xdr:rowOff>
    </xdr:from>
    <xdr:to>
      <xdr:col>12</xdr:col>
      <xdr:colOff>476250</xdr:colOff>
      <xdr:row>20</xdr:row>
      <xdr:rowOff>161925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/>
      </xdr:nvSpPr>
      <xdr:spPr>
        <a:xfrm>
          <a:off x="9115426" y="2619375"/>
          <a:ext cx="57149" cy="27622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742951</xdr:colOff>
      <xdr:row>19</xdr:row>
      <xdr:rowOff>85725</xdr:rowOff>
    </xdr:from>
    <xdr:to>
      <xdr:col>12</xdr:col>
      <xdr:colOff>57150</xdr:colOff>
      <xdr:row>20</xdr:row>
      <xdr:rowOff>171450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/>
      </xdr:nvSpPr>
      <xdr:spPr>
        <a:xfrm>
          <a:off x="8677276" y="2628900"/>
          <a:ext cx="76199" cy="27622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409576</xdr:colOff>
      <xdr:row>22</xdr:row>
      <xdr:rowOff>19050</xdr:rowOff>
    </xdr:from>
    <xdr:to>
      <xdr:col>12</xdr:col>
      <xdr:colOff>466725</xdr:colOff>
      <xdr:row>23</xdr:row>
      <xdr:rowOff>104775</xdr:rowOff>
    </xdr:to>
    <xdr:sp macro="" textlink="">
      <xdr:nvSpPr>
        <xdr:cNvPr id="6" name="Rectángulo 3">
          <a:extLst>
            <a:ext uri="{FF2B5EF4-FFF2-40B4-BE49-F238E27FC236}">
              <a16:creationId xmlns:a16="http://schemas.microsoft.com/office/drawing/2014/main" id="{00000000-0008-0000-3200-000006000000}"/>
            </a:ext>
          </a:extLst>
        </xdr:cNvPr>
        <xdr:cNvSpPr/>
      </xdr:nvSpPr>
      <xdr:spPr>
        <a:xfrm>
          <a:off x="9105901" y="3133725"/>
          <a:ext cx="57149" cy="27622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447676</xdr:colOff>
      <xdr:row>22</xdr:row>
      <xdr:rowOff>19050</xdr:rowOff>
    </xdr:from>
    <xdr:to>
      <xdr:col>13</xdr:col>
      <xdr:colOff>600075</xdr:colOff>
      <xdr:row>22</xdr:row>
      <xdr:rowOff>64769</xdr:rowOff>
    </xdr:to>
    <xdr:sp macro="" textlink="">
      <xdr:nvSpPr>
        <xdr:cNvPr id="7" name="Rectángulo 3"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SpPr/>
      </xdr:nvSpPr>
      <xdr:spPr>
        <a:xfrm>
          <a:off x="9144001" y="3133725"/>
          <a:ext cx="914399" cy="4571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438151</xdr:colOff>
      <xdr:row>24</xdr:row>
      <xdr:rowOff>123825</xdr:rowOff>
    </xdr:from>
    <xdr:to>
      <xdr:col>13</xdr:col>
      <xdr:colOff>590550</xdr:colOff>
      <xdr:row>24</xdr:row>
      <xdr:rowOff>169544</xdr:rowOff>
    </xdr:to>
    <xdr:sp macro="" textlink="">
      <xdr:nvSpPr>
        <xdr:cNvPr id="8" name="Rectángulo 3">
          <a:extLst>
            <a:ext uri="{FF2B5EF4-FFF2-40B4-BE49-F238E27FC236}">
              <a16:creationId xmlns:a16="http://schemas.microsoft.com/office/drawing/2014/main" id="{00000000-0008-0000-3200-000008000000}"/>
            </a:ext>
          </a:extLst>
        </xdr:cNvPr>
        <xdr:cNvSpPr/>
      </xdr:nvSpPr>
      <xdr:spPr>
        <a:xfrm>
          <a:off x="9134476" y="3619500"/>
          <a:ext cx="914399" cy="4571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295275</xdr:colOff>
      <xdr:row>17</xdr:row>
      <xdr:rowOff>171450</xdr:rowOff>
    </xdr:from>
    <xdr:to>
      <xdr:col>14</xdr:col>
      <xdr:colOff>466725</xdr:colOff>
      <xdr:row>37</xdr:row>
      <xdr:rowOff>152400</xdr:rowOff>
    </xdr:to>
    <xdr:pic>
      <xdr:nvPicPr>
        <xdr:cNvPr id="3" name="3 Imagen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67600" y="2333625"/>
          <a:ext cx="3219450" cy="3790950"/>
        </a:xfrm>
        <a:prstGeom prst="rect">
          <a:avLst/>
        </a:prstGeom>
      </xdr:spPr>
    </xdr:pic>
    <xdr:clientData/>
  </xdr:twoCellAnchor>
  <xdr:twoCellAnchor>
    <xdr:from>
      <xdr:col>11</xdr:col>
      <xdr:colOff>695326</xdr:colOff>
      <xdr:row>22</xdr:row>
      <xdr:rowOff>38100</xdr:rowOff>
    </xdr:from>
    <xdr:to>
      <xdr:col>12</xdr:col>
      <xdr:colOff>9525</xdr:colOff>
      <xdr:row>23</xdr:row>
      <xdr:rowOff>123825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/>
      </xdr:nvSpPr>
      <xdr:spPr>
        <a:xfrm>
          <a:off x="8629651" y="3152775"/>
          <a:ext cx="76199" cy="27622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295275</xdr:colOff>
      <xdr:row>17</xdr:row>
      <xdr:rowOff>171450</xdr:rowOff>
    </xdr:from>
    <xdr:to>
      <xdr:col>14</xdr:col>
      <xdr:colOff>466725</xdr:colOff>
      <xdr:row>37</xdr:row>
      <xdr:rowOff>152400</xdr:rowOff>
    </xdr:to>
    <xdr:pic>
      <xdr:nvPicPr>
        <xdr:cNvPr id="3" name="3 Imagen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67600" y="2333625"/>
          <a:ext cx="3219450" cy="3790950"/>
        </a:xfrm>
        <a:prstGeom prst="rect">
          <a:avLst/>
        </a:prstGeom>
      </xdr:spPr>
    </xdr:pic>
    <xdr:clientData/>
  </xdr:twoCellAnchor>
  <xdr:twoCellAnchor>
    <xdr:from>
      <xdr:col>12</xdr:col>
      <xdr:colOff>419101</xdr:colOff>
      <xdr:row>19</xdr:row>
      <xdr:rowOff>76200</xdr:rowOff>
    </xdr:from>
    <xdr:to>
      <xdr:col>12</xdr:col>
      <xdr:colOff>476250</xdr:colOff>
      <xdr:row>20</xdr:row>
      <xdr:rowOff>161925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/>
      </xdr:nvSpPr>
      <xdr:spPr>
        <a:xfrm>
          <a:off x="9115426" y="2619375"/>
          <a:ext cx="57149" cy="27622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742951</xdr:colOff>
      <xdr:row>19</xdr:row>
      <xdr:rowOff>85725</xdr:rowOff>
    </xdr:from>
    <xdr:to>
      <xdr:col>12</xdr:col>
      <xdr:colOff>57150</xdr:colOff>
      <xdr:row>20</xdr:row>
      <xdr:rowOff>171450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/>
      </xdr:nvSpPr>
      <xdr:spPr>
        <a:xfrm>
          <a:off x="8677276" y="2628900"/>
          <a:ext cx="76199" cy="27622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409576</xdr:colOff>
      <xdr:row>22</xdr:row>
      <xdr:rowOff>19050</xdr:rowOff>
    </xdr:from>
    <xdr:to>
      <xdr:col>12</xdr:col>
      <xdr:colOff>466725</xdr:colOff>
      <xdr:row>23</xdr:row>
      <xdr:rowOff>104775</xdr:rowOff>
    </xdr:to>
    <xdr:sp macro="" textlink="">
      <xdr:nvSpPr>
        <xdr:cNvPr id="6" name="Rectángulo 3">
          <a:extLst>
            <a:ext uri="{FF2B5EF4-FFF2-40B4-BE49-F238E27FC236}">
              <a16:creationId xmlns:a16="http://schemas.microsoft.com/office/drawing/2014/main" id="{00000000-0008-0000-3400-000006000000}"/>
            </a:ext>
          </a:extLst>
        </xdr:cNvPr>
        <xdr:cNvSpPr/>
      </xdr:nvSpPr>
      <xdr:spPr>
        <a:xfrm>
          <a:off x="9105901" y="3133725"/>
          <a:ext cx="57149" cy="27622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447676</xdr:colOff>
      <xdr:row>22</xdr:row>
      <xdr:rowOff>19050</xdr:rowOff>
    </xdr:from>
    <xdr:to>
      <xdr:col>13</xdr:col>
      <xdr:colOff>600075</xdr:colOff>
      <xdr:row>22</xdr:row>
      <xdr:rowOff>64769</xdr:rowOff>
    </xdr:to>
    <xdr:sp macro="" textlink="">
      <xdr:nvSpPr>
        <xdr:cNvPr id="7" name="Rectángulo 3"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SpPr/>
      </xdr:nvSpPr>
      <xdr:spPr>
        <a:xfrm>
          <a:off x="9144001" y="3133725"/>
          <a:ext cx="914399" cy="4571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438151</xdr:colOff>
      <xdr:row>24</xdr:row>
      <xdr:rowOff>123825</xdr:rowOff>
    </xdr:from>
    <xdr:to>
      <xdr:col>13</xdr:col>
      <xdr:colOff>590550</xdr:colOff>
      <xdr:row>24</xdr:row>
      <xdr:rowOff>169544</xdr:rowOff>
    </xdr:to>
    <xdr:sp macro="" textlink="">
      <xdr:nvSpPr>
        <xdr:cNvPr id="8" name="Rectángulo 3"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SpPr/>
      </xdr:nvSpPr>
      <xdr:spPr>
        <a:xfrm>
          <a:off x="9134476" y="3619500"/>
          <a:ext cx="914399" cy="4571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295275</xdr:colOff>
      <xdr:row>17</xdr:row>
      <xdr:rowOff>171450</xdr:rowOff>
    </xdr:from>
    <xdr:to>
      <xdr:col>14</xdr:col>
      <xdr:colOff>466725</xdr:colOff>
      <xdr:row>37</xdr:row>
      <xdr:rowOff>152400</xdr:rowOff>
    </xdr:to>
    <xdr:pic>
      <xdr:nvPicPr>
        <xdr:cNvPr id="3" name="3 Imagen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67600" y="2333625"/>
          <a:ext cx="3219450" cy="3790950"/>
        </a:xfrm>
        <a:prstGeom prst="rect">
          <a:avLst/>
        </a:prstGeom>
      </xdr:spPr>
    </xdr:pic>
    <xdr:clientData/>
  </xdr:twoCellAnchor>
  <xdr:twoCellAnchor>
    <xdr:from>
      <xdr:col>3</xdr:col>
      <xdr:colOff>161926</xdr:colOff>
      <xdr:row>17</xdr:row>
      <xdr:rowOff>66676</xdr:rowOff>
    </xdr:from>
    <xdr:to>
      <xdr:col>3</xdr:col>
      <xdr:colOff>590550</xdr:colOff>
      <xdr:row>17</xdr:row>
      <xdr:rowOff>123825</xdr:rowOff>
    </xdr:to>
    <xdr:sp macro="" textlink="">
      <xdr:nvSpPr>
        <xdr:cNvPr id="6" name="Rectángulo 3">
          <a:extLst>
            <a:ext uri="{FF2B5EF4-FFF2-40B4-BE49-F238E27FC236}">
              <a16:creationId xmlns:a16="http://schemas.microsoft.com/office/drawing/2014/main" id="{00000000-0008-0000-3500-000006000000}"/>
            </a:ext>
          </a:extLst>
        </xdr:cNvPr>
        <xdr:cNvSpPr/>
      </xdr:nvSpPr>
      <xdr:spPr>
        <a:xfrm>
          <a:off x="2000251" y="2228851"/>
          <a:ext cx="428624" cy="57149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</xdr:col>
      <xdr:colOff>276225</xdr:colOff>
      <xdr:row>24</xdr:row>
      <xdr:rowOff>161925</xdr:rowOff>
    </xdr:from>
    <xdr:to>
      <xdr:col>13</xdr:col>
      <xdr:colOff>361950</xdr:colOff>
      <xdr:row>30</xdr:row>
      <xdr:rowOff>114300</xdr:rowOff>
    </xdr:to>
    <xdr:sp macro="" textlink="">
      <xdr:nvSpPr>
        <xdr:cNvPr id="8" name="Rectángulo 3">
          <a:extLst>
            <a:ext uri="{FF2B5EF4-FFF2-40B4-BE49-F238E27FC236}">
              <a16:creationId xmlns:a16="http://schemas.microsoft.com/office/drawing/2014/main" id="{00000000-0008-0000-3500-000008000000}"/>
            </a:ext>
          </a:extLst>
        </xdr:cNvPr>
        <xdr:cNvSpPr/>
      </xdr:nvSpPr>
      <xdr:spPr>
        <a:xfrm>
          <a:off x="9734550" y="3657600"/>
          <a:ext cx="85725" cy="109537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419100</xdr:colOff>
      <xdr:row>17</xdr:row>
      <xdr:rowOff>47624</xdr:rowOff>
    </xdr:from>
    <xdr:to>
      <xdr:col>14</xdr:col>
      <xdr:colOff>285750</xdr:colOff>
      <xdr:row>37</xdr:row>
      <xdr:rowOff>129821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1425" y="2209799"/>
          <a:ext cx="2914650" cy="3892197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485775</xdr:colOff>
      <xdr:row>17</xdr:row>
      <xdr:rowOff>95250</xdr:rowOff>
    </xdr:from>
    <xdr:to>
      <xdr:col>13</xdr:col>
      <xdr:colOff>676275</xdr:colOff>
      <xdr:row>36</xdr:row>
      <xdr:rowOff>21792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58100" y="2257425"/>
          <a:ext cx="2476500" cy="354604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419100</xdr:colOff>
      <xdr:row>17</xdr:row>
      <xdr:rowOff>47624</xdr:rowOff>
    </xdr:from>
    <xdr:to>
      <xdr:col>14</xdr:col>
      <xdr:colOff>285750</xdr:colOff>
      <xdr:row>37</xdr:row>
      <xdr:rowOff>129821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1425" y="2209799"/>
          <a:ext cx="2914650" cy="3892197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314325</xdr:colOff>
      <xdr:row>17</xdr:row>
      <xdr:rowOff>104775</xdr:rowOff>
    </xdr:from>
    <xdr:to>
      <xdr:col>14</xdr:col>
      <xdr:colOff>387515</xdr:colOff>
      <xdr:row>37</xdr:row>
      <xdr:rowOff>114300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86650" y="2266950"/>
          <a:ext cx="3121190" cy="3819525"/>
        </a:xfrm>
        <a:prstGeom prst="rect">
          <a:avLst/>
        </a:prstGeom>
      </xdr:spPr>
    </xdr:pic>
    <xdr:clientData/>
  </xdr:twoCellAnchor>
  <xdr:twoCellAnchor>
    <xdr:from>
      <xdr:col>10</xdr:col>
      <xdr:colOff>190502</xdr:colOff>
      <xdr:row>35</xdr:row>
      <xdr:rowOff>161925</xdr:rowOff>
    </xdr:from>
    <xdr:to>
      <xdr:col>13</xdr:col>
      <xdr:colOff>514350</xdr:colOff>
      <xdr:row>38</xdr:row>
      <xdr:rowOff>76200</xdr:rowOff>
    </xdr:to>
    <xdr:cxnSp macro="">
      <xdr:nvCxnSpPr>
        <xdr:cNvPr id="6" name="5 Conector recto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CxnSpPr/>
      </xdr:nvCxnSpPr>
      <xdr:spPr>
        <a:xfrm flipH="1">
          <a:off x="7362827" y="5753100"/>
          <a:ext cx="2609848" cy="485775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400052</xdr:colOff>
      <xdr:row>17</xdr:row>
      <xdr:rowOff>95250</xdr:rowOff>
    </xdr:from>
    <xdr:to>
      <xdr:col>3</xdr:col>
      <xdr:colOff>742950</xdr:colOff>
      <xdr:row>17</xdr:row>
      <xdr:rowOff>95250</xdr:rowOff>
    </xdr:to>
    <xdr:cxnSp macro="">
      <xdr:nvCxnSpPr>
        <xdr:cNvPr id="9" name="8 Conector recto">
          <a:extLst>
            <a:ext uri="{FF2B5EF4-FFF2-40B4-BE49-F238E27FC236}">
              <a16:creationId xmlns:a16="http://schemas.microsoft.com/office/drawing/2014/main" id="{00000000-0008-0000-3800-000009000000}"/>
            </a:ext>
          </a:extLst>
        </xdr:cNvPr>
        <xdr:cNvCxnSpPr/>
      </xdr:nvCxnSpPr>
      <xdr:spPr>
        <a:xfrm flipH="1">
          <a:off x="2238377" y="2257425"/>
          <a:ext cx="342898" cy="0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276225</xdr:colOff>
      <xdr:row>17</xdr:row>
      <xdr:rowOff>114300</xdr:rowOff>
    </xdr:from>
    <xdr:to>
      <xdr:col>14</xdr:col>
      <xdr:colOff>349415</xdr:colOff>
      <xdr:row>37</xdr:row>
      <xdr:rowOff>123825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48550" y="2276475"/>
          <a:ext cx="3121190" cy="3819525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37</xdr:row>
      <xdr:rowOff>57150</xdr:rowOff>
    </xdr:from>
    <xdr:to>
      <xdr:col>13</xdr:col>
      <xdr:colOff>638175</xdr:colOff>
      <xdr:row>38</xdr:row>
      <xdr:rowOff>95250</xdr:rowOff>
    </xdr:to>
    <xdr:sp macro="" textlink="">
      <xdr:nvSpPr>
        <xdr:cNvPr id="8" name="7 Forma libre">
          <a:extLst>
            <a:ext uri="{FF2B5EF4-FFF2-40B4-BE49-F238E27FC236}">
              <a16:creationId xmlns:a16="http://schemas.microsoft.com/office/drawing/2014/main" id="{00000000-0008-0000-3900-000008000000}"/>
            </a:ext>
          </a:extLst>
        </xdr:cNvPr>
        <xdr:cNvSpPr/>
      </xdr:nvSpPr>
      <xdr:spPr>
        <a:xfrm>
          <a:off x="9782175" y="6029325"/>
          <a:ext cx="314325" cy="228600"/>
        </a:xfrm>
        <a:custGeom>
          <a:avLst/>
          <a:gdLst>
            <a:gd name="connsiteX0" fmla="*/ 104775 w 314325"/>
            <a:gd name="connsiteY0" fmla="*/ 0 h 228600"/>
            <a:gd name="connsiteX1" fmla="*/ 0 w 314325"/>
            <a:gd name="connsiteY1" fmla="*/ 228600 h 228600"/>
            <a:gd name="connsiteX2" fmla="*/ 314325 w 314325"/>
            <a:gd name="connsiteY2" fmla="*/ 228600 h 228600"/>
            <a:gd name="connsiteX3" fmla="*/ 104775 w 314325"/>
            <a:gd name="connsiteY3" fmla="*/ 0 h 228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14325" h="228600">
              <a:moveTo>
                <a:pt x="104775" y="0"/>
              </a:moveTo>
              <a:lnTo>
                <a:pt x="0" y="228600"/>
              </a:lnTo>
              <a:lnTo>
                <a:pt x="314325" y="228600"/>
              </a:lnTo>
              <a:lnTo>
                <a:pt x="104775" y="0"/>
              </a:lnTo>
              <a:close/>
            </a:path>
          </a:pathLst>
        </a:cu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552450</xdr:colOff>
      <xdr:row>17</xdr:row>
      <xdr:rowOff>114300</xdr:rowOff>
    </xdr:from>
    <xdr:to>
      <xdr:col>3</xdr:col>
      <xdr:colOff>752475</xdr:colOff>
      <xdr:row>17</xdr:row>
      <xdr:rowOff>114300</xdr:rowOff>
    </xdr:to>
    <xdr:cxnSp macro="">
      <xdr:nvCxnSpPr>
        <xdr:cNvPr id="10" name="9 Conector recto">
          <a:extLst>
            <a:ext uri="{FF2B5EF4-FFF2-40B4-BE49-F238E27FC236}">
              <a16:creationId xmlns:a16="http://schemas.microsoft.com/office/drawing/2014/main" id="{00000000-0008-0000-3900-00000A000000}"/>
            </a:ext>
          </a:extLst>
        </xdr:cNvPr>
        <xdr:cNvCxnSpPr/>
      </xdr:nvCxnSpPr>
      <xdr:spPr>
        <a:xfrm>
          <a:off x="2390775" y="2276475"/>
          <a:ext cx="200025" cy="0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514350</xdr:colOff>
      <xdr:row>17</xdr:row>
      <xdr:rowOff>104775</xdr:rowOff>
    </xdr:from>
    <xdr:to>
      <xdr:col>14</xdr:col>
      <xdr:colOff>587540</xdr:colOff>
      <xdr:row>37</xdr:row>
      <xdr:rowOff>114300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86675" y="2266950"/>
          <a:ext cx="3121190" cy="3819525"/>
        </a:xfrm>
        <a:prstGeom prst="rect">
          <a:avLst/>
        </a:prstGeom>
      </xdr:spPr>
    </xdr:pic>
    <xdr:clientData/>
  </xdr:twoCellAnchor>
  <xdr:twoCellAnchor>
    <xdr:from>
      <xdr:col>11</xdr:col>
      <xdr:colOff>410765</xdr:colOff>
      <xdr:row>19</xdr:row>
      <xdr:rowOff>38099</xdr:rowOff>
    </xdr:from>
    <xdr:to>
      <xdr:col>11</xdr:col>
      <xdr:colOff>559593</xdr:colOff>
      <xdr:row>19</xdr:row>
      <xdr:rowOff>125016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/>
      </xdr:nvSpPr>
      <xdr:spPr>
        <a:xfrm>
          <a:off x="8346281" y="2580083"/>
          <a:ext cx="148828" cy="86917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</xdr:col>
      <xdr:colOff>63102</xdr:colOff>
      <xdr:row>19</xdr:row>
      <xdr:rowOff>35718</xdr:rowOff>
    </xdr:from>
    <xdr:to>
      <xdr:col>13</xdr:col>
      <xdr:colOff>211930</xdr:colOff>
      <xdr:row>19</xdr:row>
      <xdr:rowOff>122635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3A00-000006000000}"/>
            </a:ext>
          </a:extLst>
        </xdr:cNvPr>
        <xdr:cNvSpPr/>
      </xdr:nvSpPr>
      <xdr:spPr>
        <a:xfrm>
          <a:off x="9522618" y="2577702"/>
          <a:ext cx="148828" cy="86917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</xdr:col>
      <xdr:colOff>631028</xdr:colOff>
      <xdr:row>25</xdr:row>
      <xdr:rowOff>142876</xdr:rowOff>
    </xdr:from>
    <xdr:to>
      <xdr:col>13</xdr:col>
      <xdr:colOff>717945</xdr:colOff>
      <xdr:row>26</xdr:row>
      <xdr:rowOff>101204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3A00-000008000000}"/>
            </a:ext>
          </a:extLst>
        </xdr:cNvPr>
        <xdr:cNvSpPr/>
      </xdr:nvSpPr>
      <xdr:spPr>
        <a:xfrm rot="5400000">
          <a:off x="10059589" y="3858815"/>
          <a:ext cx="148828" cy="86917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</xdr:col>
      <xdr:colOff>634600</xdr:colOff>
      <xdr:row>22</xdr:row>
      <xdr:rowOff>86918</xdr:rowOff>
    </xdr:from>
    <xdr:to>
      <xdr:col>13</xdr:col>
      <xdr:colOff>721517</xdr:colOff>
      <xdr:row>23</xdr:row>
      <xdr:rowOff>45246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3A00-000009000000}"/>
            </a:ext>
          </a:extLst>
        </xdr:cNvPr>
        <xdr:cNvSpPr/>
      </xdr:nvSpPr>
      <xdr:spPr>
        <a:xfrm rot="5400000">
          <a:off x="10063161" y="3231357"/>
          <a:ext cx="148828" cy="86917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</xdr:col>
      <xdr:colOff>628647</xdr:colOff>
      <xdr:row>31</xdr:row>
      <xdr:rowOff>146449</xdr:rowOff>
    </xdr:from>
    <xdr:to>
      <xdr:col>13</xdr:col>
      <xdr:colOff>715564</xdr:colOff>
      <xdr:row>32</xdr:row>
      <xdr:rowOff>104777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3A00-00000A000000}"/>
            </a:ext>
          </a:extLst>
        </xdr:cNvPr>
        <xdr:cNvSpPr/>
      </xdr:nvSpPr>
      <xdr:spPr>
        <a:xfrm rot="5400000">
          <a:off x="10057208" y="5005388"/>
          <a:ext cx="148828" cy="86917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14</xdr:col>
      <xdr:colOff>60719</xdr:colOff>
      <xdr:row>23</xdr:row>
      <xdr:rowOff>48819</xdr:rowOff>
    </xdr:from>
    <xdr:to>
      <xdr:col>14</xdr:col>
      <xdr:colOff>147636</xdr:colOff>
      <xdr:row>24</xdr:row>
      <xdr:rowOff>7147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3A00-00000B000000}"/>
            </a:ext>
          </a:extLst>
        </xdr:cNvPr>
        <xdr:cNvSpPr/>
      </xdr:nvSpPr>
      <xdr:spPr>
        <a:xfrm rot="5400000">
          <a:off x="10251280" y="3383758"/>
          <a:ext cx="148828" cy="86917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411956</xdr:colOff>
      <xdr:row>19</xdr:row>
      <xdr:rowOff>36908</xdr:rowOff>
    </xdr:from>
    <xdr:to>
      <xdr:col>11</xdr:col>
      <xdr:colOff>560784</xdr:colOff>
      <xdr:row>19</xdr:row>
      <xdr:rowOff>123825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3A00-00000C000000}"/>
            </a:ext>
          </a:extLst>
        </xdr:cNvPr>
        <xdr:cNvSpPr/>
      </xdr:nvSpPr>
      <xdr:spPr>
        <a:xfrm>
          <a:off x="8346281" y="2580083"/>
          <a:ext cx="148828" cy="86917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516731</xdr:colOff>
      <xdr:row>17</xdr:row>
      <xdr:rowOff>46433</xdr:rowOff>
    </xdr:from>
    <xdr:to>
      <xdr:col>3</xdr:col>
      <xdr:colOff>665559</xdr:colOff>
      <xdr:row>17</xdr:row>
      <xdr:rowOff>133350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3A00-00000D000000}"/>
            </a:ext>
          </a:extLst>
        </xdr:cNvPr>
        <xdr:cNvSpPr/>
      </xdr:nvSpPr>
      <xdr:spPr>
        <a:xfrm>
          <a:off x="2355056" y="2208608"/>
          <a:ext cx="148828" cy="86917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</xdr:col>
      <xdr:colOff>629838</xdr:colOff>
      <xdr:row>31</xdr:row>
      <xdr:rowOff>145258</xdr:rowOff>
    </xdr:from>
    <xdr:to>
      <xdr:col>13</xdr:col>
      <xdr:colOff>716755</xdr:colOff>
      <xdr:row>32</xdr:row>
      <xdr:rowOff>103586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3A00-00000E000000}"/>
            </a:ext>
          </a:extLst>
        </xdr:cNvPr>
        <xdr:cNvSpPr/>
      </xdr:nvSpPr>
      <xdr:spPr>
        <a:xfrm rot="5400000">
          <a:off x="10057208" y="5005388"/>
          <a:ext cx="148828" cy="86917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115488</xdr:colOff>
      <xdr:row>30</xdr:row>
      <xdr:rowOff>11909</xdr:rowOff>
    </xdr:from>
    <xdr:to>
      <xdr:col>11</xdr:col>
      <xdr:colOff>202405</xdr:colOff>
      <xdr:row>30</xdr:row>
      <xdr:rowOff>160737</xdr:rowOff>
    </xdr:to>
    <xdr:sp macro="" textlink="">
      <xdr:nvSpPr>
        <xdr:cNvPr id="15" name="14 Rectángulo redondeado">
          <a:extLst>
            <a:ext uri="{FF2B5EF4-FFF2-40B4-BE49-F238E27FC236}">
              <a16:creationId xmlns:a16="http://schemas.microsoft.com/office/drawing/2014/main" id="{00000000-0008-0000-3A00-00000F000000}"/>
            </a:ext>
          </a:extLst>
        </xdr:cNvPr>
        <xdr:cNvSpPr/>
      </xdr:nvSpPr>
      <xdr:spPr>
        <a:xfrm rot="5400000">
          <a:off x="8018858" y="4681539"/>
          <a:ext cx="148828" cy="86917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495300</xdr:colOff>
      <xdr:row>17</xdr:row>
      <xdr:rowOff>95250</xdr:rowOff>
    </xdr:from>
    <xdr:to>
      <xdr:col>14</xdr:col>
      <xdr:colOff>568490</xdr:colOff>
      <xdr:row>37</xdr:row>
      <xdr:rowOff>104775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67625" y="2257425"/>
          <a:ext cx="3121190" cy="3819525"/>
        </a:xfrm>
        <a:prstGeom prst="rect">
          <a:avLst/>
        </a:prstGeom>
      </xdr:spPr>
    </xdr:pic>
    <xdr:clientData/>
  </xdr:twoCellAnchor>
  <xdr:twoCellAnchor>
    <xdr:from>
      <xdr:col>11</xdr:col>
      <xdr:colOff>410765</xdr:colOff>
      <xdr:row>19</xdr:row>
      <xdr:rowOff>38099</xdr:rowOff>
    </xdr:from>
    <xdr:to>
      <xdr:col>11</xdr:col>
      <xdr:colOff>559593</xdr:colOff>
      <xdr:row>19</xdr:row>
      <xdr:rowOff>125016</xdr:rowOff>
    </xdr:to>
    <xdr:sp macro="" textlink="">
      <xdr:nvSpPr>
        <xdr:cNvPr id="4" name="3 Rectángulo redondeado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/>
      </xdr:nvSpPr>
      <xdr:spPr>
        <a:xfrm>
          <a:off x="8345090" y="2581274"/>
          <a:ext cx="148828" cy="86917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</xdr:col>
      <xdr:colOff>63102</xdr:colOff>
      <xdr:row>19</xdr:row>
      <xdr:rowOff>35718</xdr:rowOff>
    </xdr:from>
    <xdr:to>
      <xdr:col>13</xdr:col>
      <xdr:colOff>211930</xdr:colOff>
      <xdr:row>19</xdr:row>
      <xdr:rowOff>122635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/>
      </xdr:nvSpPr>
      <xdr:spPr>
        <a:xfrm>
          <a:off x="9521427" y="2578893"/>
          <a:ext cx="148828" cy="86917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</xdr:col>
      <xdr:colOff>634600</xdr:colOff>
      <xdr:row>22</xdr:row>
      <xdr:rowOff>86918</xdr:rowOff>
    </xdr:from>
    <xdr:to>
      <xdr:col>13</xdr:col>
      <xdr:colOff>721517</xdr:colOff>
      <xdr:row>23</xdr:row>
      <xdr:rowOff>45246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3B00-000007000000}"/>
            </a:ext>
          </a:extLst>
        </xdr:cNvPr>
        <xdr:cNvSpPr/>
      </xdr:nvSpPr>
      <xdr:spPr>
        <a:xfrm rot="5400000">
          <a:off x="10061970" y="3232548"/>
          <a:ext cx="148828" cy="86917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411956</xdr:colOff>
      <xdr:row>19</xdr:row>
      <xdr:rowOff>36908</xdr:rowOff>
    </xdr:from>
    <xdr:to>
      <xdr:col>11</xdr:col>
      <xdr:colOff>560784</xdr:colOff>
      <xdr:row>19</xdr:row>
      <xdr:rowOff>123825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3B00-00000A000000}"/>
            </a:ext>
          </a:extLst>
        </xdr:cNvPr>
        <xdr:cNvSpPr/>
      </xdr:nvSpPr>
      <xdr:spPr>
        <a:xfrm>
          <a:off x="8346281" y="2580083"/>
          <a:ext cx="148828" cy="86917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516731</xdr:colOff>
      <xdr:row>17</xdr:row>
      <xdr:rowOff>46433</xdr:rowOff>
    </xdr:from>
    <xdr:to>
      <xdr:col>3</xdr:col>
      <xdr:colOff>665559</xdr:colOff>
      <xdr:row>17</xdr:row>
      <xdr:rowOff>133350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3B00-00000B000000}"/>
            </a:ext>
          </a:extLst>
        </xdr:cNvPr>
        <xdr:cNvSpPr/>
      </xdr:nvSpPr>
      <xdr:spPr>
        <a:xfrm>
          <a:off x="2355056" y="2208608"/>
          <a:ext cx="148828" cy="86917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</xdr:col>
      <xdr:colOff>491727</xdr:colOff>
      <xdr:row>35</xdr:row>
      <xdr:rowOff>130968</xdr:rowOff>
    </xdr:from>
    <xdr:to>
      <xdr:col>13</xdr:col>
      <xdr:colOff>640555</xdr:colOff>
      <xdr:row>36</xdr:row>
      <xdr:rowOff>27385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3B00-00000C000000}"/>
            </a:ext>
          </a:extLst>
        </xdr:cNvPr>
        <xdr:cNvSpPr/>
      </xdr:nvSpPr>
      <xdr:spPr>
        <a:xfrm>
          <a:off x="9950052" y="5722143"/>
          <a:ext cx="148828" cy="86917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710802</xdr:colOff>
      <xdr:row>35</xdr:row>
      <xdr:rowOff>92868</xdr:rowOff>
    </xdr:from>
    <xdr:to>
      <xdr:col>13</xdr:col>
      <xdr:colOff>97630</xdr:colOff>
      <xdr:row>35</xdr:row>
      <xdr:rowOff>179785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3B00-00000D000000}"/>
            </a:ext>
          </a:extLst>
        </xdr:cNvPr>
        <xdr:cNvSpPr/>
      </xdr:nvSpPr>
      <xdr:spPr>
        <a:xfrm>
          <a:off x="9407127" y="5684043"/>
          <a:ext cx="148828" cy="86917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85722</xdr:colOff>
      <xdr:row>32</xdr:row>
      <xdr:rowOff>117875</xdr:rowOff>
    </xdr:from>
    <xdr:to>
      <xdr:col>11</xdr:col>
      <xdr:colOff>172639</xdr:colOff>
      <xdr:row>33</xdr:row>
      <xdr:rowOff>76203</xdr:rowOff>
    </xdr:to>
    <xdr:sp macro="" textlink="">
      <xdr:nvSpPr>
        <xdr:cNvPr id="15" name="14 Rectángulo redondeado">
          <a:extLst>
            <a:ext uri="{FF2B5EF4-FFF2-40B4-BE49-F238E27FC236}">
              <a16:creationId xmlns:a16="http://schemas.microsoft.com/office/drawing/2014/main" id="{00000000-0008-0000-3B00-00000F000000}"/>
            </a:ext>
          </a:extLst>
        </xdr:cNvPr>
        <xdr:cNvSpPr/>
      </xdr:nvSpPr>
      <xdr:spPr>
        <a:xfrm rot="5400000">
          <a:off x="7989092" y="5168505"/>
          <a:ext cx="148828" cy="86917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85722</xdr:colOff>
      <xdr:row>31</xdr:row>
      <xdr:rowOff>13101</xdr:rowOff>
    </xdr:from>
    <xdr:to>
      <xdr:col>11</xdr:col>
      <xdr:colOff>172639</xdr:colOff>
      <xdr:row>31</xdr:row>
      <xdr:rowOff>161929</xdr:rowOff>
    </xdr:to>
    <xdr:sp macro="" textlink="">
      <xdr:nvSpPr>
        <xdr:cNvPr id="16" name="15 Rectángulo redondeado">
          <a:extLst>
            <a:ext uri="{FF2B5EF4-FFF2-40B4-BE49-F238E27FC236}">
              <a16:creationId xmlns:a16="http://schemas.microsoft.com/office/drawing/2014/main" id="{00000000-0008-0000-3B00-000010000000}"/>
            </a:ext>
          </a:extLst>
        </xdr:cNvPr>
        <xdr:cNvSpPr/>
      </xdr:nvSpPr>
      <xdr:spPr>
        <a:xfrm rot="5400000">
          <a:off x="7989092" y="4873231"/>
          <a:ext cx="148828" cy="86917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66672</xdr:colOff>
      <xdr:row>29</xdr:row>
      <xdr:rowOff>13102</xdr:rowOff>
    </xdr:from>
    <xdr:to>
      <xdr:col>11</xdr:col>
      <xdr:colOff>153589</xdr:colOff>
      <xdr:row>29</xdr:row>
      <xdr:rowOff>161930</xdr:rowOff>
    </xdr:to>
    <xdr:sp macro="" textlink="">
      <xdr:nvSpPr>
        <xdr:cNvPr id="17" name="16 Rectángulo redondeado">
          <a:extLst>
            <a:ext uri="{FF2B5EF4-FFF2-40B4-BE49-F238E27FC236}">
              <a16:creationId xmlns:a16="http://schemas.microsoft.com/office/drawing/2014/main" id="{00000000-0008-0000-3B00-000011000000}"/>
            </a:ext>
          </a:extLst>
        </xdr:cNvPr>
        <xdr:cNvSpPr/>
      </xdr:nvSpPr>
      <xdr:spPr>
        <a:xfrm rot="5400000">
          <a:off x="7970042" y="4492232"/>
          <a:ext cx="148828" cy="86917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66672</xdr:colOff>
      <xdr:row>26</xdr:row>
      <xdr:rowOff>165503</xdr:rowOff>
    </xdr:from>
    <xdr:to>
      <xdr:col>11</xdr:col>
      <xdr:colOff>153589</xdr:colOff>
      <xdr:row>27</xdr:row>
      <xdr:rowOff>123831</xdr:rowOff>
    </xdr:to>
    <xdr:sp macro="" textlink="">
      <xdr:nvSpPr>
        <xdr:cNvPr id="18" name="17 Rectángulo redondeado">
          <a:extLst>
            <a:ext uri="{FF2B5EF4-FFF2-40B4-BE49-F238E27FC236}">
              <a16:creationId xmlns:a16="http://schemas.microsoft.com/office/drawing/2014/main" id="{00000000-0008-0000-3B00-000012000000}"/>
            </a:ext>
          </a:extLst>
        </xdr:cNvPr>
        <xdr:cNvSpPr/>
      </xdr:nvSpPr>
      <xdr:spPr>
        <a:xfrm rot="5400000">
          <a:off x="7970042" y="4073133"/>
          <a:ext cx="148828" cy="86917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</xdr:col>
      <xdr:colOff>625075</xdr:colOff>
      <xdr:row>32</xdr:row>
      <xdr:rowOff>10719</xdr:rowOff>
    </xdr:from>
    <xdr:to>
      <xdr:col>13</xdr:col>
      <xdr:colOff>711992</xdr:colOff>
      <xdr:row>32</xdr:row>
      <xdr:rowOff>159547</xdr:rowOff>
    </xdr:to>
    <xdr:sp macro="" textlink="">
      <xdr:nvSpPr>
        <xdr:cNvPr id="19" name="18 Rectángulo redondeado">
          <a:extLst>
            <a:ext uri="{FF2B5EF4-FFF2-40B4-BE49-F238E27FC236}">
              <a16:creationId xmlns:a16="http://schemas.microsoft.com/office/drawing/2014/main" id="{00000000-0008-0000-3B00-000013000000}"/>
            </a:ext>
          </a:extLst>
        </xdr:cNvPr>
        <xdr:cNvSpPr/>
      </xdr:nvSpPr>
      <xdr:spPr>
        <a:xfrm rot="5400000">
          <a:off x="10052445" y="5061349"/>
          <a:ext cx="148828" cy="86917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186927</xdr:colOff>
      <xdr:row>35</xdr:row>
      <xdr:rowOff>83343</xdr:rowOff>
    </xdr:from>
    <xdr:to>
      <xdr:col>12</xdr:col>
      <xdr:colOff>335755</xdr:colOff>
      <xdr:row>35</xdr:row>
      <xdr:rowOff>170260</xdr:rowOff>
    </xdr:to>
    <xdr:sp macro="" textlink="">
      <xdr:nvSpPr>
        <xdr:cNvPr id="33" name="32 Rectángulo redondeado">
          <a:extLst>
            <a:ext uri="{FF2B5EF4-FFF2-40B4-BE49-F238E27FC236}">
              <a16:creationId xmlns:a16="http://schemas.microsoft.com/office/drawing/2014/main" id="{00000000-0008-0000-3B00-000021000000}"/>
            </a:ext>
          </a:extLst>
        </xdr:cNvPr>
        <xdr:cNvSpPr/>
      </xdr:nvSpPr>
      <xdr:spPr>
        <a:xfrm>
          <a:off x="8883252" y="5674518"/>
          <a:ext cx="148828" cy="86917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495300</xdr:colOff>
      <xdr:row>17</xdr:row>
      <xdr:rowOff>95250</xdr:rowOff>
    </xdr:from>
    <xdr:to>
      <xdr:col>14</xdr:col>
      <xdr:colOff>568490</xdr:colOff>
      <xdr:row>37</xdr:row>
      <xdr:rowOff>104775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67625" y="2257425"/>
          <a:ext cx="3121190" cy="3819525"/>
        </a:xfrm>
        <a:prstGeom prst="rect">
          <a:avLst/>
        </a:prstGeom>
      </xdr:spPr>
    </xdr:pic>
    <xdr:clientData/>
  </xdr:twoCellAnchor>
  <xdr:twoCellAnchor>
    <xdr:from>
      <xdr:col>11</xdr:col>
      <xdr:colOff>691751</xdr:colOff>
      <xdr:row>33</xdr:row>
      <xdr:rowOff>76201</xdr:rowOff>
    </xdr:from>
    <xdr:to>
      <xdr:col>12</xdr:col>
      <xdr:colOff>114300</xdr:colOff>
      <xdr:row>34</xdr:row>
      <xdr:rowOff>57150</xdr:rowOff>
    </xdr:to>
    <xdr:sp macro="" textlink="">
      <xdr:nvSpPr>
        <xdr:cNvPr id="4" name="3 Rectángulo redondeado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/>
      </xdr:nvSpPr>
      <xdr:spPr>
        <a:xfrm>
          <a:off x="8626076" y="5286376"/>
          <a:ext cx="184549" cy="1714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758426</xdr:colOff>
      <xdr:row>33</xdr:row>
      <xdr:rowOff>76201</xdr:rowOff>
    </xdr:from>
    <xdr:to>
      <xdr:col>13</xdr:col>
      <xdr:colOff>180975</xdr:colOff>
      <xdr:row>34</xdr:row>
      <xdr:rowOff>57150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/>
      </xdr:nvSpPr>
      <xdr:spPr>
        <a:xfrm>
          <a:off x="9454751" y="5286376"/>
          <a:ext cx="184549" cy="1714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701276</xdr:colOff>
      <xdr:row>30</xdr:row>
      <xdr:rowOff>161926</xdr:rowOff>
    </xdr:from>
    <xdr:to>
      <xdr:col>12</xdr:col>
      <xdr:colOff>123825</xdr:colOff>
      <xdr:row>31</xdr:row>
      <xdr:rowOff>142875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SpPr/>
      </xdr:nvSpPr>
      <xdr:spPr>
        <a:xfrm>
          <a:off x="8635601" y="4800601"/>
          <a:ext cx="184549" cy="1714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</xdr:col>
      <xdr:colOff>5951</xdr:colOff>
      <xdr:row>30</xdr:row>
      <xdr:rowOff>161926</xdr:rowOff>
    </xdr:from>
    <xdr:to>
      <xdr:col>13</xdr:col>
      <xdr:colOff>190500</xdr:colOff>
      <xdr:row>31</xdr:row>
      <xdr:rowOff>142875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3C00-000007000000}"/>
            </a:ext>
          </a:extLst>
        </xdr:cNvPr>
        <xdr:cNvSpPr/>
      </xdr:nvSpPr>
      <xdr:spPr>
        <a:xfrm>
          <a:off x="9464276" y="4800601"/>
          <a:ext cx="184549" cy="1714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691751</xdr:colOff>
      <xdr:row>28</xdr:row>
      <xdr:rowOff>114301</xdr:rowOff>
    </xdr:from>
    <xdr:to>
      <xdr:col>12</xdr:col>
      <xdr:colOff>114300</xdr:colOff>
      <xdr:row>29</xdr:row>
      <xdr:rowOff>95250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3C00-000008000000}"/>
            </a:ext>
          </a:extLst>
        </xdr:cNvPr>
        <xdr:cNvSpPr/>
      </xdr:nvSpPr>
      <xdr:spPr>
        <a:xfrm>
          <a:off x="8626076" y="4371976"/>
          <a:ext cx="184549" cy="1714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758426</xdr:colOff>
      <xdr:row>28</xdr:row>
      <xdr:rowOff>114301</xdr:rowOff>
    </xdr:from>
    <xdr:to>
      <xdr:col>13</xdr:col>
      <xdr:colOff>180975</xdr:colOff>
      <xdr:row>29</xdr:row>
      <xdr:rowOff>95250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3C00-000009000000}"/>
            </a:ext>
          </a:extLst>
        </xdr:cNvPr>
        <xdr:cNvSpPr/>
      </xdr:nvSpPr>
      <xdr:spPr>
        <a:xfrm>
          <a:off x="9454751" y="4371976"/>
          <a:ext cx="184549" cy="1714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701276</xdr:colOff>
      <xdr:row>25</xdr:row>
      <xdr:rowOff>142876</xdr:rowOff>
    </xdr:from>
    <xdr:to>
      <xdr:col>12</xdr:col>
      <xdr:colOff>123825</xdr:colOff>
      <xdr:row>26</xdr:row>
      <xdr:rowOff>123825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3C00-00000A000000}"/>
            </a:ext>
          </a:extLst>
        </xdr:cNvPr>
        <xdr:cNvSpPr/>
      </xdr:nvSpPr>
      <xdr:spPr>
        <a:xfrm>
          <a:off x="8635601" y="3829051"/>
          <a:ext cx="184549" cy="1714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</xdr:col>
      <xdr:colOff>5951</xdr:colOff>
      <xdr:row>25</xdr:row>
      <xdr:rowOff>142876</xdr:rowOff>
    </xdr:from>
    <xdr:to>
      <xdr:col>13</xdr:col>
      <xdr:colOff>190500</xdr:colOff>
      <xdr:row>26</xdr:row>
      <xdr:rowOff>123825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3C00-00000B000000}"/>
            </a:ext>
          </a:extLst>
        </xdr:cNvPr>
        <xdr:cNvSpPr/>
      </xdr:nvSpPr>
      <xdr:spPr>
        <a:xfrm>
          <a:off x="9464276" y="3829051"/>
          <a:ext cx="184549" cy="1714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</xdr:col>
      <xdr:colOff>205976</xdr:colOff>
      <xdr:row>22</xdr:row>
      <xdr:rowOff>123826</xdr:rowOff>
    </xdr:from>
    <xdr:to>
      <xdr:col>13</xdr:col>
      <xdr:colOff>390525</xdr:colOff>
      <xdr:row>23</xdr:row>
      <xdr:rowOff>104775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3C00-00000C000000}"/>
            </a:ext>
          </a:extLst>
        </xdr:cNvPr>
        <xdr:cNvSpPr/>
      </xdr:nvSpPr>
      <xdr:spPr>
        <a:xfrm>
          <a:off x="9664301" y="3238501"/>
          <a:ext cx="184549" cy="1714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386951</xdr:colOff>
      <xdr:row>19</xdr:row>
      <xdr:rowOff>123826</xdr:rowOff>
    </xdr:from>
    <xdr:to>
      <xdr:col>11</xdr:col>
      <xdr:colOff>571500</xdr:colOff>
      <xdr:row>20</xdr:row>
      <xdr:rowOff>104775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3C00-00000D000000}"/>
            </a:ext>
          </a:extLst>
        </xdr:cNvPr>
        <xdr:cNvSpPr/>
      </xdr:nvSpPr>
      <xdr:spPr>
        <a:xfrm>
          <a:off x="8321276" y="2667001"/>
          <a:ext cx="184549" cy="1714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</xdr:col>
      <xdr:colOff>234551</xdr:colOff>
      <xdr:row>19</xdr:row>
      <xdr:rowOff>161926</xdr:rowOff>
    </xdr:from>
    <xdr:to>
      <xdr:col>13</xdr:col>
      <xdr:colOff>419100</xdr:colOff>
      <xdr:row>20</xdr:row>
      <xdr:rowOff>142875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3C00-00000E000000}"/>
            </a:ext>
          </a:extLst>
        </xdr:cNvPr>
        <xdr:cNvSpPr/>
      </xdr:nvSpPr>
      <xdr:spPr>
        <a:xfrm>
          <a:off x="9692876" y="2705101"/>
          <a:ext cx="184549" cy="1714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282176</xdr:colOff>
      <xdr:row>21</xdr:row>
      <xdr:rowOff>133351</xdr:rowOff>
    </xdr:from>
    <xdr:to>
      <xdr:col>12</xdr:col>
      <xdr:colOff>466725</xdr:colOff>
      <xdr:row>22</xdr:row>
      <xdr:rowOff>114300</xdr:rowOff>
    </xdr:to>
    <xdr:sp macro="" textlink="">
      <xdr:nvSpPr>
        <xdr:cNvPr id="15" name="14 Rectángulo redondeado">
          <a:extLst>
            <a:ext uri="{FF2B5EF4-FFF2-40B4-BE49-F238E27FC236}">
              <a16:creationId xmlns:a16="http://schemas.microsoft.com/office/drawing/2014/main" id="{00000000-0008-0000-3C00-00000F000000}"/>
            </a:ext>
          </a:extLst>
        </xdr:cNvPr>
        <xdr:cNvSpPr/>
      </xdr:nvSpPr>
      <xdr:spPr>
        <a:xfrm>
          <a:off x="8978501" y="3057526"/>
          <a:ext cx="184549" cy="1714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463151</xdr:colOff>
      <xdr:row>17</xdr:row>
      <xdr:rowOff>57150</xdr:rowOff>
    </xdr:from>
    <xdr:to>
      <xdr:col>3</xdr:col>
      <xdr:colOff>704850</xdr:colOff>
      <xdr:row>17</xdr:row>
      <xdr:rowOff>161926</xdr:rowOff>
    </xdr:to>
    <xdr:sp macro="" textlink="">
      <xdr:nvSpPr>
        <xdr:cNvPr id="16" name="15 Rectángulo redondeado">
          <a:extLst>
            <a:ext uri="{FF2B5EF4-FFF2-40B4-BE49-F238E27FC236}">
              <a16:creationId xmlns:a16="http://schemas.microsoft.com/office/drawing/2014/main" id="{00000000-0008-0000-3C00-000010000000}"/>
            </a:ext>
          </a:extLst>
        </xdr:cNvPr>
        <xdr:cNvSpPr/>
      </xdr:nvSpPr>
      <xdr:spPr>
        <a:xfrm>
          <a:off x="2301476" y="2219325"/>
          <a:ext cx="241699" cy="1047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495300</xdr:colOff>
      <xdr:row>17</xdr:row>
      <xdr:rowOff>95250</xdr:rowOff>
    </xdr:from>
    <xdr:to>
      <xdr:col>14</xdr:col>
      <xdr:colOff>568490</xdr:colOff>
      <xdr:row>37</xdr:row>
      <xdr:rowOff>104775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67625" y="2257425"/>
          <a:ext cx="3121190" cy="3819525"/>
        </a:xfrm>
        <a:prstGeom prst="rect">
          <a:avLst/>
        </a:prstGeom>
      </xdr:spPr>
    </xdr:pic>
    <xdr:clientData/>
  </xdr:twoCellAnchor>
  <xdr:twoCellAnchor>
    <xdr:from>
      <xdr:col>11</xdr:col>
      <xdr:colOff>691751</xdr:colOff>
      <xdr:row>33</xdr:row>
      <xdr:rowOff>76201</xdr:rowOff>
    </xdr:from>
    <xdr:to>
      <xdr:col>12</xdr:col>
      <xdr:colOff>114300</xdr:colOff>
      <xdr:row>34</xdr:row>
      <xdr:rowOff>57150</xdr:rowOff>
    </xdr:to>
    <xdr:sp macro="" textlink="">
      <xdr:nvSpPr>
        <xdr:cNvPr id="4" name="3 Rectángulo redondeado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/>
      </xdr:nvSpPr>
      <xdr:spPr>
        <a:xfrm>
          <a:off x="8626076" y="5286376"/>
          <a:ext cx="184549" cy="1714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758426</xdr:colOff>
      <xdr:row>33</xdr:row>
      <xdr:rowOff>76201</xdr:rowOff>
    </xdr:from>
    <xdr:to>
      <xdr:col>13</xdr:col>
      <xdr:colOff>180975</xdr:colOff>
      <xdr:row>34</xdr:row>
      <xdr:rowOff>57150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/>
      </xdr:nvSpPr>
      <xdr:spPr>
        <a:xfrm>
          <a:off x="9454751" y="5286376"/>
          <a:ext cx="184549" cy="1714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701276</xdr:colOff>
      <xdr:row>30</xdr:row>
      <xdr:rowOff>161926</xdr:rowOff>
    </xdr:from>
    <xdr:to>
      <xdr:col>12</xdr:col>
      <xdr:colOff>123825</xdr:colOff>
      <xdr:row>31</xdr:row>
      <xdr:rowOff>142875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3D00-000006000000}"/>
            </a:ext>
          </a:extLst>
        </xdr:cNvPr>
        <xdr:cNvSpPr/>
      </xdr:nvSpPr>
      <xdr:spPr>
        <a:xfrm>
          <a:off x="8635601" y="4800601"/>
          <a:ext cx="184549" cy="1714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</xdr:col>
      <xdr:colOff>5951</xdr:colOff>
      <xdr:row>30</xdr:row>
      <xdr:rowOff>161926</xdr:rowOff>
    </xdr:from>
    <xdr:to>
      <xdr:col>13</xdr:col>
      <xdr:colOff>190500</xdr:colOff>
      <xdr:row>31</xdr:row>
      <xdr:rowOff>142875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3D00-000007000000}"/>
            </a:ext>
          </a:extLst>
        </xdr:cNvPr>
        <xdr:cNvSpPr/>
      </xdr:nvSpPr>
      <xdr:spPr>
        <a:xfrm>
          <a:off x="9464276" y="4800601"/>
          <a:ext cx="184549" cy="1714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691751</xdr:colOff>
      <xdr:row>28</xdr:row>
      <xdr:rowOff>114301</xdr:rowOff>
    </xdr:from>
    <xdr:to>
      <xdr:col>12</xdr:col>
      <xdr:colOff>114300</xdr:colOff>
      <xdr:row>29</xdr:row>
      <xdr:rowOff>95250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3D00-000008000000}"/>
            </a:ext>
          </a:extLst>
        </xdr:cNvPr>
        <xdr:cNvSpPr/>
      </xdr:nvSpPr>
      <xdr:spPr>
        <a:xfrm>
          <a:off x="8626076" y="4371976"/>
          <a:ext cx="184549" cy="1714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758426</xdr:colOff>
      <xdr:row>28</xdr:row>
      <xdr:rowOff>114301</xdr:rowOff>
    </xdr:from>
    <xdr:to>
      <xdr:col>13</xdr:col>
      <xdr:colOff>180975</xdr:colOff>
      <xdr:row>29</xdr:row>
      <xdr:rowOff>95250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3D00-000009000000}"/>
            </a:ext>
          </a:extLst>
        </xdr:cNvPr>
        <xdr:cNvSpPr/>
      </xdr:nvSpPr>
      <xdr:spPr>
        <a:xfrm>
          <a:off x="9454751" y="4371976"/>
          <a:ext cx="184549" cy="1714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701276</xdr:colOff>
      <xdr:row>25</xdr:row>
      <xdr:rowOff>142876</xdr:rowOff>
    </xdr:from>
    <xdr:to>
      <xdr:col>12</xdr:col>
      <xdr:colOff>123825</xdr:colOff>
      <xdr:row>26</xdr:row>
      <xdr:rowOff>123825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3D00-00000A000000}"/>
            </a:ext>
          </a:extLst>
        </xdr:cNvPr>
        <xdr:cNvSpPr/>
      </xdr:nvSpPr>
      <xdr:spPr>
        <a:xfrm>
          <a:off x="8635601" y="3829051"/>
          <a:ext cx="184549" cy="1714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</xdr:col>
      <xdr:colOff>5951</xdr:colOff>
      <xdr:row>25</xdr:row>
      <xdr:rowOff>142876</xdr:rowOff>
    </xdr:from>
    <xdr:to>
      <xdr:col>13</xdr:col>
      <xdr:colOff>190500</xdr:colOff>
      <xdr:row>26</xdr:row>
      <xdr:rowOff>123825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3D00-00000B000000}"/>
            </a:ext>
          </a:extLst>
        </xdr:cNvPr>
        <xdr:cNvSpPr/>
      </xdr:nvSpPr>
      <xdr:spPr>
        <a:xfrm>
          <a:off x="9464276" y="3829051"/>
          <a:ext cx="184549" cy="1714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</xdr:col>
      <xdr:colOff>205976</xdr:colOff>
      <xdr:row>22</xdr:row>
      <xdr:rowOff>123826</xdr:rowOff>
    </xdr:from>
    <xdr:to>
      <xdr:col>13</xdr:col>
      <xdr:colOff>390525</xdr:colOff>
      <xdr:row>23</xdr:row>
      <xdr:rowOff>104775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3D00-00000C000000}"/>
            </a:ext>
          </a:extLst>
        </xdr:cNvPr>
        <xdr:cNvSpPr/>
      </xdr:nvSpPr>
      <xdr:spPr>
        <a:xfrm>
          <a:off x="9664301" y="3238501"/>
          <a:ext cx="184549" cy="1714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386951</xdr:colOff>
      <xdr:row>19</xdr:row>
      <xdr:rowOff>123826</xdr:rowOff>
    </xdr:from>
    <xdr:to>
      <xdr:col>11</xdr:col>
      <xdr:colOff>571500</xdr:colOff>
      <xdr:row>20</xdr:row>
      <xdr:rowOff>104775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3D00-00000D000000}"/>
            </a:ext>
          </a:extLst>
        </xdr:cNvPr>
        <xdr:cNvSpPr/>
      </xdr:nvSpPr>
      <xdr:spPr>
        <a:xfrm>
          <a:off x="8321276" y="2667001"/>
          <a:ext cx="184549" cy="1714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</xdr:col>
      <xdr:colOff>234551</xdr:colOff>
      <xdr:row>19</xdr:row>
      <xdr:rowOff>161926</xdr:rowOff>
    </xdr:from>
    <xdr:to>
      <xdr:col>13</xdr:col>
      <xdr:colOff>419100</xdr:colOff>
      <xdr:row>20</xdr:row>
      <xdr:rowOff>142875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3D00-00000E000000}"/>
            </a:ext>
          </a:extLst>
        </xdr:cNvPr>
        <xdr:cNvSpPr/>
      </xdr:nvSpPr>
      <xdr:spPr>
        <a:xfrm>
          <a:off x="9692876" y="2705101"/>
          <a:ext cx="184549" cy="1714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282176</xdr:colOff>
      <xdr:row>21</xdr:row>
      <xdr:rowOff>133351</xdr:rowOff>
    </xdr:from>
    <xdr:to>
      <xdr:col>12</xdr:col>
      <xdr:colOff>466725</xdr:colOff>
      <xdr:row>22</xdr:row>
      <xdr:rowOff>114300</xdr:rowOff>
    </xdr:to>
    <xdr:sp macro="" textlink="">
      <xdr:nvSpPr>
        <xdr:cNvPr id="15" name="14 Rectángulo redondeado">
          <a:extLst>
            <a:ext uri="{FF2B5EF4-FFF2-40B4-BE49-F238E27FC236}">
              <a16:creationId xmlns:a16="http://schemas.microsoft.com/office/drawing/2014/main" id="{00000000-0008-0000-3D00-00000F000000}"/>
            </a:ext>
          </a:extLst>
        </xdr:cNvPr>
        <xdr:cNvSpPr/>
      </xdr:nvSpPr>
      <xdr:spPr>
        <a:xfrm>
          <a:off x="8978501" y="3057526"/>
          <a:ext cx="184549" cy="1714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463151</xdr:colOff>
      <xdr:row>17</xdr:row>
      <xdr:rowOff>57150</xdr:rowOff>
    </xdr:from>
    <xdr:to>
      <xdr:col>3</xdr:col>
      <xdr:colOff>704850</xdr:colOff>
      <xdr:row>17</xdr:row>
      <xdr:rowOff>161926</xdr:rowOff>
    </xdr:to>
    <xdr:sp macro="" textlink="">
      <xdr:nvSpPr>
        <xdr:cNvPr id="16" name="15 Rectángulo redondeado">
          <a:extLst>
            <a:ext uri="{FF2B5EF4-FFF2-40B4-BE49-F238E27FC236}">
              <a16:creationId xmlns:a16="http://schemas.microsoft.com/office/drawing/2014/main" id="{00000000-0008-0000-3D00-000010000000}"/>
            </a:ext>
          </a:extLst>
        </xdr:cNvPr>
        <xdr:cNvSpPr/>
      </xdr:nvSpPr>
      <xdr:spPr>
        <a:xfrm>
          <a:off x="2301476" y="2219325"/>
          <a:ext cx="241699" cy="1047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495300</xdr:colOff>
      <xdr:row>17</xdr:row>
      <xdr:rowOff>95250</xdr:rowOff>
    </xdr:from>
    <xdr:to>
      <xdr:col>14</xdr:col>
      <xdr:colOff>568490</xdr:colOff>
      <xdr:row>37</xdr:row>
      <xdr:rowOff>104775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67625" y="2257425"/>
          <a:ext cx="3121190" cy="3819525"/>
        </a:xfrm>
        <a:prstGeom prst="rect">
          <a:avLst/>
        </a:prstGeom>
      </xdr:spPr>
    </xdr:pic>
    <xdr:clientData/>
  </xdr:twoCellAnchor>
  <xdr:twoCellAnchor>
    <xdr:from>
      <xdr:col>11</xdr:col>
      <xdr:colOff>548876</xdr:colOff>
      <xdr:row>22</xdr:row>
      <xdr:rowOff>95251</xdr:rowOff>
    </xdr:from>
    <xdr:to>
      <xdr:col>11</xdr:col>
      <xdr:colOff>733425</xdr:colOff>
      <xdr:row>23</xdr:row>
      <xdr:rowOff>76200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3E00-00000D000000}"/>
            </a:ext>
          </a:extLst>
        </xdr:cNvPr>
        <xdr:cNvSpPr/>
      </xdr:nvSpPr>
      <xdr:spPr>
        <a:xfrm>
          <a:off x="8483201" y="3209926"/>
          <a:ext cx="184549" cy="171449"/>
        </a:xfrm>
        <a:prstGeom prst="ellips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463151</xdr:colOff>
      <xdr:row>17</xdr:row>
      <xdr:rowOff>57150</xdr:rowOff>
    </xdr:from>
    <xdr:to>
      <xdr:col>3</xdr:col>
      <xdr:colOff>704850</xdr:colOff>
      <xdr:row>17</xdr:row>
      <xdr:rowOff>161926</xdr:rowOff>
    </xdr:to>
    <xdr:sp macro="" textlink="">
      <xdr:nvSpPr>
        <xdr:cNvPr id="16" name="15 Rectángulo redondeado">
          <a:extLst>
            <a:ext uri="{FF2B5EF4-FFF2-40B4-BE49-F238E27FC236}">
              <a16:creationId xmlns:a16="http://schemas.microsoft.com/office/drawing/2014/main" id="{00000000-0008-0000-3E00-000010000000}"/>
            </a:ext>
          </a:extLst>
        </xdr:cNvPr>
        <xdr:cNvSpPr/>
      </xdr:nvSpPr>
      <xdr:spPr>
        <a:xfrm>
          <a:off x="2301476" y="2219325"/>
          <a:ext cx="241699" cy="1047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495300</xdr:colOff>
      <xdr:row>17</xdr:row>
      <xdr:rowOff>95250</xdr:rowOff>
    </xdr:from>
    <xdr:to>
      <xdr:col>14</xdr:col>
      <xdr:colOff>568490</xdr:colOff>
      <xdr:row>37</xdr:row>
      <xdr:rowOff>104775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67625" y="2257425"/>
          <a:ext cx="3121190" cy="3819525"/>
        </a:xfrm>
        <a:prstGeom prst="rect">
          <a:avLst/>
        </a:prstGeom>
      </xdr:spPr>
    </xdr:pic>
    <xdr:clientData/>
  </xdr:twoCellAnchor>
  <xdr:twoCellAnchor>
    <xdr:from>
      <xdr:col>14</xdr:col>
      <xdr:colOff>187867</xdr:colOff>
      <xdr:row>16</xdr:row>
      <xdr:rowOff>153699</xdr:rowOff>
    </xdr:from>
    <xdr:to>
      <xdr:col>14</xdr:col>
      <xdr:colOff>425881</xdr:colOff>
      <xdr:row>18</xdr:row>
      <xdr:rowOff>84366</xdr:rowOff>
    </xdr:to>
    <xdr:sp macro="" textlink="">
      <xdr:nvSpPr>
        <xdr:cNvPr id="4" name="12 Rectángulo redondeado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SpPr/>
      </xdr:nvSpPr>
      <xdr:spPr>
        <a:xfrm rot="3362061">
          <a:off x="10366603" y="2157438"/>
          <a:ext cx="321192" cy="238014"/>
        </a:xfrm>
        <a:prstGeom prst="snip2Same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463151</xdr:colOff>
      <xdr:row>17</xdr:row>
      <xdr:rowOff>57150</xdr:rowOff>
    </xdr:from>
    <xdr:to>
      <xdr:col>3</xdr:col>
      <xdr:colOff>704850</xdr:colOff>
      <xdr:row>17</xdr:row>
      <xdr:rowOff>161926</xdr:rowOff>
    </xdr:to>
    <xdr:sp macro="" textlink="">
      <xdr:nvSpPr>
        <xdr:cNvPr id="5" name="15 Rectángulo redondeado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2301476" y="2219325"/>
          <a:ext cx="241699" cy="1047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</xdr:col>
      <xdr:colOff>155803</xdr:colOff>
      <xdr:row>37</xdr:row>
      <xdr:rowOff>138138</xdr:rowOff>
    </xdr:from>
    <xdr:to>
      <xdr:col>10</xdr:col>
      <xdr:colOff>476995</xdr:colOff>
      <xdr:row>38</xdr:row>
      <xdr:rowOff>185652</xdr:rowOff>
    </xdr:to>
    <xdr:sp macro="" textlink="">
      <xdr:nvSpPr>
        <xdr:cNvPr id="6" name="12 Rectángulo redondeado">
          <a:extLst>
            <a:ext uri="{FF2B5EF4-FFF2-40B4-BE49-F238E27FC236}">
              <a16:creationId xmlns:a16="http://schemas.microsoft.com/office/drawing/2014/main" id="{00000000-0008-0000-3F00-000006000000}"/>
            </a:ext>
          </a:extLst>
        </xdr:cNvPr>
        <xdr:cNvSpPr/>
      </xdr:nvSpPr>
      <xdr:spPr>
        <a:xfrm rot="13333003">
          <a:off x="7328128" y="6110313"/>
          <a:ext cx="321192" cy="238014"/>
        </a:xfrm>
        <a:prstGeom prst="snip2Same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495300</xdr:colOff>
      <xdr:row>17</xdr:row>
      <xdr:rowOff>95250</xdr:rowOff>
    </xdr:from>
    <xdr:to>
      <xdr:col>14</xdr:col>
      <xdr:colOff>568490</xdr:colOff>
      <xdr:row>37</xdr:row>
      <xdr:rowOff>104775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67625" y="2257425"/>
          <a:ext cx="3121190" cy="3819525"/>
        </a:xfrm>
        <a:prstGeom prst="rect">
          <a:avLst/>
        </a:prstGeom>
      </xdr:spPr>
    </xdr:pic>
    <xdr:clientData/>
  </xdr:twoCellAnchor>
  <xdr:twoCellAnchor>
    <xdr:from>
      <xdr:col>13</xdr:col>
      <xdr:colOff>668653</xdr:colOff>
      <xdr:row>18</xdr:row>
      <xdr:rowOff>180975</xdr:rowOff>
    </xdr:from>
    <xdr:to>
      <xdr:col>13</xdr:col>
      <xdr:colOff>714372</xdr:colOff>
      <xdr:row>36</xdr:row>
      <xdr:rowOff>28575</xdr:rowOff>
    </xdr:to>
    <xdr:sp macro="" textlink="">
      <xdr:nvSpPr>
        <xdr:cNvPr id="4" name="12 Rectángulo redondeado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/>
      </xdr:nvSpPr>
      <xdr:spPr>
        <a:xfrm rot="5400000">
          <a:off x="8511538" y="4149090"/>
          <a:ext cx="3276600" cy="45719"/>
        </a:xfrm>
        <a:prstGeom prst="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463151</xdr:colOff>
      <xdr:row>17</xdr:row>
      <xdr:rowOff>57150</xdr:rowOff>
    </xdr:from>
    <xdr:to>
      <xdr:col>3</xdr:col>
      <xdr:colOff>704850</xdr:colOff>
      <xdr:row>17</xdr:row>
      <xdr:rowOff>161926</xdr:rowOff>
    </xdr:to>
    <xdr:sp macro="" textlink="">
      <xdr:nvSpPr>
        <xdr:cNvPr id="5" name="15 Rectángulo redondeado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/>
      </xdr:nvSpPr>
      <xdr:spPr>
        <a:xfrm>
          <a:off x="2301476" y="2219325"/>
          <a:ext cx="241699" cy="1047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59053</xdr:colOff>
      <xdr:row>19</xdr:row>
      <xdr:rowOff>1</xdr:rowOff>
    </xdr:from>
    <xdr:to>
      <xdr:col>11</xdr:col>
      <xdr:colOff>104772</xdr:colOff>
      <xdr:row>36</xdr:row>
      <xdr:rowOff>38101</xdr:rowOff>
    </xdr:to>
    <xdr:sp macro="" textlink="">
      <xdr:nvSpPr>
        <xdr:cNvPr id="7" name="12 Rectángulo redondeado">
          <a:extLst>
            <a:ext uri="{FF2B5EF4-FFF2-40B4-BE49-F238E27FC236}">
              <a16:creationId xmlns:a16="http://schemas.microsoft.com/office/drawing/2014/main" id="{00000000-0008-0000-4000-000007000000}"/>
            </a:ext>
          </a:extLst>
        </xdr:cNvPr>
        <xdr:cNvSpPr/>
      </xdr:nvSpPr>
      <xdr:spPr>
        <a:xfrm rot="5400000">
          <a:off x="6377938" y="4158616"/>
          <a:ext cx="3276600" cy="45719"/>
        </a:xfrm>
        <a:prstGeom prst="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581024</xdr:colOff>
      <xdr:row>35</xdr:row>
      <xdr:rowOff>133353</xdr:rowOff>
    </xdr:from>
    <xdr:to>
      <xdr:col>13</xdr:col>
      <xdr:colOff>676273</xdr:colOff>
      <xdr:row>35</xdr:row>
      <xdr:rowOff>180977</xdr:rowOff>
    </xdr:to>
    <xdr:sp macro="" textlink="">
      <xdr:nvSpPr>
        <xdr:cNvPr id="8" name="12 Rectángulo redondeado">
          <a:extLst>
            <a:ext uri="{FF2B5EF4-FFF2-40B4-BE49-F238E27FC236}">
              <a16:creationId xmlns:a16="http://schemas.microsoft.com/office/drawing/2014/main" id="{00000000-0008-0000-4000-000008000000}"/>
            </a:ext>
          </a:extLst>
        </xdr:cNvPr>
        <xdr:cNvSpPr/>
      </xdr:nvSpPr>
      <xdr:spPr>
        <a:xfrm rot="5400000">
          <a:off x="9301162" y="4938715"/>
          <a:ext cx="47624" cy="1619249"/>
        </a:xfrm>
        <a:prstGeom prst="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609599</xdr:colOff>
      <xdr:row>18</xdr:row>
      <xdr:rowOff>163835</xdr:rowOff>
    </xdr:from>
    <xdr:to>
      <xdr:col>13</xdr:col>
      <xdr:colOff>676273</xdr:colOff>
      <xdr:row>19</xdr:row>
      <xdr:rowOff>19054</xdr:rowOff>
    </xdr:to>
    <xdr:sp macro="" textlink="">
      <xdr:nvSpPr>
        <xdr:cNvPr id="9" name="12 Rectángulo redondeado">
          <a:extLst>
            <a:ext uri="{FF2B5EF4-FFF2-40B4-BE49-F238E27FC236}">
              <a16:creationId xmlns:a16="http://schemas.microsoft.com/office/drawing/2014/main" id="{00000000-0008-0000-4000-000009000000}"/>
            </a:ext>
          </a:extLst>
        </xdr:cNvPr>
        <xdr:cNvSpPr/>
      </xdr:nvSpPr>
      <xdr:spPr>
        <a:xfrm rot="5400000" flipH="1">
          <a:off x="9697401" y="2125033"/>
          <a:ext cx="45719" cy="828674"/>
        </a:xfrm>
        <a:prstGeom prst="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57149</xdr:colOff>
      <xdr:row>19</xdr:row>
      <xdr:rowOff>11435</xdr:rowOff>
    </xdr:from>
    <xdr:to>
      <xdr:col>12</xdr:col>
      <xdr:colOff>123823</xdr:colOff>
      <xdr:row>19</xdr:row>
      <xdr:rowOff>57154</xdr:rowOff>
    </xdr:to>
    <xdr:sp macro="" textlink="">
      <xdr:nvSpPr>
        <xdr:cNvPr id="10" name="12 Rectángulo redondeado">
          <a:extLst>
            <a:ext uri="{FF2B5EF4-FFF2-40B4-BE49-F238E27FC236}">
              <a16:creationId xmlns:a16="http://schemas.microsoft.com/office/drawing/2014/main" id="{00000000-0008-0000-4000-00000A000000}"/>
            </a:ext>
          </a:extLst>
        </xdr:cNvPr>
        <xdr:cNvSpPr/>
      </xdr:nvSpPr>
      <xdr:spPr>
        <a:xfrm rot="5400000" flipH="1">
          <a:off x="8382951" y="2163133"/>
          <a:ext cx="45719" cy="828674"/>
        </a:xfrm>
        <a:prstGeom prst="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495300</xdr:colOff>
      <xdr:row>17</xdr:row>
      <xdr:rowOff>95250</xdr:rowOff>
    </xdr:from>
    <xdr:to>
      <xdr:col>14</xdr:col>
      <xdr:colOff>568490</xdr:colOff>
      <xdr:row>37</xdr:row>
      <xdr:rowOff>104775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67625" y="2257425"/>
          <a:ext cx="3121190" cy="3819525"/>
        </a:xfrm>
        <a:prstGeom prst="rect">
          <a:avLst/>
        </a:prstGeom>
      </xdr:spPr>
    </xdr:pic>
    <xdr:clientData/>
  </xdr:twoCellAnchor>
  <xdr:twoCellAnchor>
    <xdr:from>
      <xdr:col>3</xdr:col>
      <xdr:colOff>463151</xdr:colOff>
      <xdr:row>17</xdr:row>
      <xdr:rowOff>57150</xdr:rowOff>
    </xdr:from>
    <xdr:to>
      <xdr:col>3</xdr:col>
      <xdr:colOff>704850</xdr:colOff>
      <xdr:row>17</xdr:row>
      <xdr:rowOff>161926</xdr:rowOff>
    </xdr:to>
    <xdr:sp macro="" textlink="">
      <xdr:nvSpPr>
        <xdr:cNvPr id="5" name="15 Rectángulo redondeado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SpPr/>
      </xdr:nvSpPr>
      <xdr:spPr>
        <a:xfrm>
          <a:off x="2301476" y="2219325"/>
          <a:ext cx="241699" cy="1047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</xdr:col>
      <xdr:colOff>587917</xdr:colOff>
      <xdr:row>22</xdr:row>
      <xdr:rowOff>125123</xdr:rowOff>
    </xdr:from>
    <xdr:to>
      <xdr:col>13</xdr:col>
      <xdr:colOff>704850</xdr:colOff>
      <xdr:row>24</xdr:row>
      <xdr:rowOff>65315</xdr:rowOff>
    </xdr:to>
    <xdr:sp macro="" textlink="">
      <xdr:nvSpPr>
        <xdr:cNvPr id="6" name="12 Rectángulo redondeado">
          <a:extLst>
            <a:ext uri="{FF2B5EF4-FFF2-40B4-BE49-F238E27FC236}">
              <a16:creationId xmlns:a16="http://schemas.microsoft.com/office/drawing/2014/main" id="{00000000-0008-0000-4100-000006000000}"/>
            </a:ext>
          </a:extLst>
        </xdr:cNvPr>
        <xdr:cNvSpPr/>
      </xdr:nvSpPr>
      <xdr:spPr>
        <a:xfrm rot="16200000">
          <a:off x="9944113" y="3370502"/>
          <a:ext cx="321192" cy="116933"/>
        </a:xfrm>
        <a:prstGeom prst="snip2Same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</xdr:col>
      <xdr:colOff>597442</xdr:colOff>
      <xdr:row>19</xdr:row>
      <xdr:rowOff>20348</xdr:rowOff>
    </xdr:from>
    <xdr:to>
      <xdr:col>13</xdr:col>
      <xdr:colOff>714375</xdr:colOff>
      <xdr:row>20</xdr:row>
      <xdr:rowOff>151040</xdr:rowOff>
    </xdr:to>
    <xdr:sp macro="" textlink="">
      <xdr:nvSpPr>
        <xdr:cNvPr id="7" name="12 Rectángulo redondeado">
          <a:extLst>
            <a:ext uri="{FF2B5EF4-FFF2-40B4-BE49-F238E27FC236}">
              <a16:creationId xmlns:a16="http://schemas.microsoft.com/office/drawing/2014/main" id="{00000000-0008-0000-4100-000007000000}"/>
            </a:ext>
          </a:extLst>
        </xdr:cNvPr>
        <xdr:cNvSpPr/>
      </xdr:nvSpPr>
      <xdr:spPr>
        <a:xfrm rot="16200000">
          <a:off x="9953638" y="2694227"/>
          <a:ext cx="321192" cy="116933"/>
        </a:xfrm>
        <a:prstGeom prst="snip2Same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76213</xdr:colOff>
      <xdr:row>19</xdr:row>
      <xdr:rowOff>17702</xdr:rowOff>
    </xdr:from>
    <xdr:to>
      <xdr:col>11</xdr:col>
      <xdr:colOff>397405</xdr:colOff>
      <xdr:row>19</xdr:row>
      <xdr:rowOff>134635</xdr:rowOff>
    </xdr:to>
    <xdr:sp macro="" textlink="">
      <xdr:nvSpPr>
        <xdr:cNvPr id="8" name="12 Rectángulo redondeado">
          <a:extLst>
            <a:ext uri="{FF2B5EF4-FFF2-40B4-BE49-F238E27FC236}">
              <a16:creationId xmlns:a16="http://schemas.microsoft.com/office/drawing/2014/main" id="{00000000-0008-0000-4100-000008000000}"/>
            </a:ext>
          </a:extLst>
        </xdr:cNvPr>
        <xdr:cNvSpPr/>
      </xdr:nvSpPr>
      <xdr:spPr>
        <a:xfrm rot="10800000">
          <a:off x="8010538" y="2589452"/>
          <a:ext cx="321192" cy="116933"/>
        </a:xfrm>
        <a:prstGeom prst="snip2Same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419100</xdr:colOff>
      <xdr:row>17</xdr:row>
      <xdr:rowOff>47624</xdr:rowOff>
    </xdr:from>
    <xdr:to>
      <xdr:col>14</xdr:col>
      <xdr:colOff>285750</xdr:colOff>
      <xdr:row>37</xdr:row>
      <xdr:rowOff>129821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1425" y="2209799"/>
          <a:ext cx="2914650" cy="3892197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495300</xdr:colOff>
      <xdr:row>17</xdr:row>
      <xdr:rowOff>95250</xdr:rowOff>
    </xdr:from>
    <xdr:to>
      <xdr:col>14</xdr:col>
      <xdr:colOff>568490</xdr:colOff>
      <xdr:row>37</xdr:row>
      <xdr:rowOff>104775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67625" y="2286000"/>
          <a:ext cx="3121190" cy="3819525"/>
        </a:xfrm>
        <a:prstGeom prst="rect">
          <a:avLst/>
        </a:prstGeom>
      </xdr:spPr>
    </xdr:pic>
    <xdr:clientData/>
  </xdr:twoCellAnchor>
  <xdr:twoCellAnchor>
    <xdr:from>
      <xdr:col>13</xdr:col>
      <xdr:colOff>684609</xdr:colOff>
      <xdr:row>23</xdr:row>
      <xdr:rowOff>95252</xdr:rowOff>
    </xdr:from>
    <xdr:to>
      <xdr:col>14</xdr:col>
      <xdr:colOff>95250</xdr:colOff>
      <xdr:row>23</xdr:row>
      <xdr:rowOff>101203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CxnSpPr/>
      </xdr:nvCxnSpPr>
      <xdr:spPr>
        <a:xfrm flipH="1">
          <a:off x="10142934" y="3429002"/>
          <a:ext cx="172641" cy="5951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696057</xdr:colOff>
      <xdr:row>19</xdr:row>
      <xdr:rowOff>29308</xdr:rowOff>
    </xdr:from>
    <xdr:to>
      <xdr:col>13</xdr:col>
      <xdr:colOff>703384</xdr:colOff>
      <xdr:row>23</xdr:row>
      <xdr:rowOff>73269</xdr:rowOff>
    </xdr:to>
    <xdr:cxnSp macro="">
      <xdr:nvCxnSpPr>
        <xdr:cNvPr id="5" name="4 Conector recto"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CxnSpPr/>
      </xdr:nvCxnSpPr>
      <xdr:spPr>
        <a:xfrm>
          <a:off x="10154382" y="2601058"/>
          <a:ext cx="7327" cy="805961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329711</xdr:colOff>
      <xdr:row>19</xdr:row>
      <xdr:rowOff>20516</xdr:rowOff>
    </xdr:from>
    <xdr:to>
      <xdr:col>13</xdr:col>
      <xdr:colOff>672611</xdr:colOff>
      <xdr:row>19</xdr:row>
      <xdr:rowOff>29308</xdr:rowOff>
    </xdr:to>
    <xdr:cxnSp macro="">
      <xdr:nvCxnSpPr>
        <xdr:cNvPr id="6" name="5 Conector recto">
          <a:extLst>
            <a:ext uri="{FF2B5EF4-FFF2-40B4-BE49-F238E27FC236}">
              <a16:creationId xmlns:a16="http://schemas.microsoft.com/office/drawing/2014/main" id="{00000000-0008-0000-4200-000006000000}"/>
            </a:ext>
          </a:extLst>
        </xdr:cNvPr>
        <xdr:cNvCxnSpPr/>
      </xdr:nvCxnSpPr>
      <xdr:spPr>
        <a:xfrm flipH="1">
          <a:off x="8264036" y="2592266"/>
          <a:ext cx="1866900" cy="8792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335573</xdr:colOff>
      <xdr:row>17</xdr:row>
      <xdr:rowOff>93785</xdr:rowOff>
    </xdr:from>
    <xdr:to>
      <xdr:col>3</xdr:col>
      <xdr:colOff>637442</xdr:colOff>
      <xdr:row>17</xdr:row>
      <xdr:rowOff>95250</xdr:rowOff>
    </xdr:to>
    <xdr:cxnSp macro="">
      <xdr:nvCxnSpPr>
        <xdr:cNvPr id="7" name="6 Conector recto">
          <a:extLst>
            <a:ext uri="{FF2B5EF4-FFF2-40B4-BE49-F238E27FC236}">
              <a16:creationId xmlns:a16="http://schemas.microsoft.com/office/drawing/2014/main" id="{00000000-0008-0000-4200-000007000000}"/>
            </a:ext>
          </a:extLst>
        </xdr:cNvPr>
        <xdr:cNvCxnSpPr/>
      </xdr:nvCxnSpPr>
      <xdr:spPr>
        <a:xfrm flipH="1" flipV="1">
          <a:off x="2173898" y="2284535"/>
          <a:ext cx="301869" cy="1465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495300</xdr:colOff>
      <xdr:row>17</xdr:row>
      <xdr:rowOff>95250</xdr:rowOff>
    </xdr:from>
    <xdr:to>
      <xdr:col>14</xdr:col>
      <xdr:colOff>568490</xdr:colOff>
      <xdr:row>37</xdr:row>
      <xdr:rowOff>104775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67625" y="2286000"/>
          <a:ext cx="3121190" cy="3819525"/>
        </a:xfrm>
        <a:prstGeom prst="rect">
          <a:avLst/>
        </a:prstGeom>
      </xdr:spPr>
    </xdr:pic>
    <xdr:clientData/>
  </xdr:twoCellAnchor>
  <xdr:twoCellAnchor>
    <xdr:from>
      <xdr:col>13</xdr:col>
      <xdr:colOff>684609</xdr:colOff>
      <xdr:row>23</xdr:row>
      <xdr:rowOff>95252</xdr:rowOff>
    </xdr:from>
    <xdr:to>
      <xdr:col>14</xdr:col>
      <xdr:colOff>95250</xdr:colOff>
      <xdr:row>23</xdr:row>
      <xdr:rowOff>101203</xdr:rowOff>
    </xdr:to>
    <xdr:cxnSp macro="">
      <xdr:nvCxnSpPr>
        <xdr:cNvPr id="9" name="8 Conector recto">
          <a:extLst>
            <a:ext uri="{FF2B5EF4-FFF2-40B4-BE49-F238E27FC236}">
              <a16:creationId xmlns:a16="http://schemas.microsoft.com/office/drawing/2014/main" id="{00000000-0008-0000-4300-000009000000}"/>
            </a:ext>
          </a:extLst>
        </xdr:cNvPr>
        <xdr:cNvCxnSpPr/>
      </xdr:nvCxnSpPr>
      <xdr:spPr>
        <a:xfrm flipH="1">
          <a:off x="10144125" y="3429002"/>
          <a:ext cx="172641" cy="5951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696057</xdr:colOff>
      <xdr:row>19</xdr:row>
      <xdr:rowOff>29308</xdr:rowOff>
    </xdr:from>
    <xdr:to>
      <xdr:col>13</xdr:col>
      <xdr:colOff>703384</xdr:colOff>
      <xdr:row>23</xdr:row>
      <xdr:rowOff>73269</xdr:rowOff>
    </xdr:to>
    <xdr:cxnSp macro="">
      <xdr:nvCxnSpPr>
        <xdr:cNvPr id="12" name="11 Conector recto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CxnSpPr/>
      </xdr:nvCxnSpPr>
      <xdr:spPr>
        <a:xfrm>
          <a:off x="10155115" y="2608385"/>
          <a:ext cx="7327" cy="805961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329711</xdr:colOff>
      <xdr:row>19</xdr:row>
      <xdr:rowOff>20516</xdr:rowOff>
    </xdr:from>
    <xdr:to>
      <xdr:col>13</xdr:col>
      <xdr:colOff>672611</xdr:colOff>
      <xdr:row>19</xdr:row>
      <xdr:rowOff>29308</xdr:rowOff>
    </xdr:to>
    <xdr:cxnSp macro="">
      <xdr:nvCxnSpPr>
        <xdr:cNvPr id="19" name="18 Conector recto">
          <a:extLst>
            <a:ext uri="{FF2B5EF4-FFF2-40B4-BE49-F238E27FC236}">
              <a16:creationId xmlns:a16="http://schemas.microsoft.com/office/drawing/2014/main" id="{00000000-0008-0000-4300-000013000000}"/>
            </a:ext>
          </a:extLst>
        </xdr:cNvPr>
        <xdr:cNvCxnSpPr/>
      </xdr:nvCxnSpPr>
      <xdr:spPr>
        <a:xfrm flipH="1">
          <a:off x="8264769" y="2599593"/>
          <a:ext cx="1866900" cy="8792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335573</xdr:colOff>
      <xdr:row>17</xdr:row>
      <xdr:rowOff>93785</xdr:rowOff>
    </xdr:from>
    <xdr:to>
      <xdr:col>3</xdr:col>
      <xdr:colOff>637442</xdr:colOff>
      <xdr:row>17</xdr:row>
      <xdr:rowOff>95250</xdr:rowOff>
    </xdr:to>
    <xdr:cxnSp macro="">
      <xdr:nvCxnSpPr>
        <xdr:cNvPr id="21" name="20 Conector recto">
          <a:extLst>
            <a:ext uri="{FF2B5EF4-FFF2-40B4-BE49-F238E27FC236}">
              <a16:creationId xmlns:a16="http://schemas.microsoft.com/office/drawing/2014/main" id="{00000000-0008-0000-4300-000015000000}"/>
            </a:ext>
          </a:extLst>
        </xdr:cNvPr>
        <xdr:cNvCxnSpPr/>
      </xdr:nvCxnSpPr>
      <xdr:spPr>
        <a:xfrm flipH="1" flipV="1">
          <a:off x="2174631" y="2291862"/>
          <a:ext cx="301869" cy="1465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495300</xdr:colOff>
      <xdr:row>17</xdr:row>
      <xdr:rowOff>95250</xdr:rowOff>
    </xdr:from>
    <xdr:to>
      <xdr:col>14</xdr:col>
      <xdr:colOff>568490</xdr:colOff>
      <xdr:row>37</xdr:row>
      <xdr:rowOff>104775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67625" y="2286000"/>
          <a:ext cx="3121190" cy="3819525"/>
        </a:xfrm>
        <a:prstGeom prst="rect">
          <a:avLst/>
        </a:prstGeom>
      </xdr:spPr>
    </xdr:pic>
    <xdr:clientData/>
  </xdr:twoCellAnchor>
  <xdr:twoCellAnchor>
    <xdr:from>
      <xdr:col>13</xdr:col>
      <xdr:colOff>695327</xdr:colOff>
      <xdr:row>19</xdr:row>
      <xdr:rowOff>130969</xdr:rowOff>
    </xdr:from>
    <xdr:to>
      <xdr:col>13</xdr:col>
      <xdr:colOff>696515</xdr:colOff>
      <xdr:row>20</xdr:row>
      <xdr:rowOff>66675</xdr:rowOff>
    </xdr:to>
    <xdr:cxnSp macro="">
      <xdr:nvCxnSpPr>
        <xdr:cNvPr id="5" name="4 Conector recto"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CxnSpPr/>
      </xdr:nvCxnSpPr>
      <xdr:spPr>
        <a:xfrm flipH="1">
          <a:off x="10154843" y="2702719"/>
          <a:ext cx="1188" cy="126206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335573</xdr:colOff>
      <xdr:row>17</xdr:row>
      <xdr:rowOff>93785</xdr:rowOff>
    </xdr:from>
    <xdr:to>
      <xdr:col>3</xdr:col>
      <xdr:colOff>637442</xdr:colOff>
      <xdr:row>17</xdr:row>
      <xdr:rowOff>95250</xdr:rowOff>
    </xdr:to>
    <xdr:cxnSp macro="">
      <xdr:nvCxnSpPr>
        <xdr:cNvPr id="7" name="6 Conector recto">
          <a:extLst>
            <a:ext uri="{FF2B5EF4-FFF2-40B4-BE49-F238E27FC236}">
              <a16:creationId xmlns:a16="http://schemas.microsoft.com/office/drawing/2014/main" id="{00000000-0008-0000-4400-000007000000}"/>
            </a:ext>
          </a:extLst>
        </xdr:cNvPr>
        <xdr:cNvCxnSpPr/>
      </xdr:nvCxnSpPr>
      <xdr:spPr>
        <a:xfrm flipH="1" flipV="1">
          <a:off x="2173898" y="2284535"/>
          <a:ext cx="301869" cy="1465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681039</xdr:colOff>
      <xdr:row>22</xdr:row>
      <xdr:rowOff>116682</xdr:rowOff>
    </xdr:from>
    <xdr:to>
      <xdr:col>13</xdr:col>
      <xdr:colOff>682227</xdr:colOff>
      <xdr:row>23</xdr:row>
      <xdr:rowOff>52388</xdr:rowOff>
    </xdr:to>
    <xdr:cxnSp macro="">
      <xdr:nvCxnSpPr>
        <xdr:cNvPr id="14" name="13 Conector recto">
          <a:extLst>
            <a:ext uri="{FF2B5EF4-FFF2-40B4-BE49-F238E27FC236}">
              <a16:creationId xmlns:a16="http://schemas.microsoft.com/office/drawing/2014/main" id="{00000000-0008-0000-4400-00000E000000}"/>
            </a:ext>
          </a:extLst>
        </xdr:cNvPr>
        <xdr:cNvCxnSpPr/>
      </xdr:nvCxnSpPr>
      <xdr:spPr>
        <a:xfrm flipH="1">
          <a:off x="10140555" y="3259932"/>
          <a:ext cx="1188" cy="126206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703659</xdr:colOff>
      <xdr:row>19</xdr:row>
      <xdr:rowOff>41672</xdr:rowOff>
    </xdr:from>
    <xdr:to>
      <xdr:col>12</xdr:col>
      <xdr:colOff>95250</xdr:colOff>
      <xdr:row>19</xdr:row>
      <xdr:rowOff>42863</xdr:rowOff>
    </xdr:to>
    <xdr:cxnSp macro="">
      <xdr:nvCxnSpPr>
        <xdr:cNvPr id="15" name="14 Conector recto">
          <a:extLst>
            <a:ext uri="{FF2B5EF4-FFF2-40B4-BE49-F238E27FC236}">
              <a16:creationId xmlns:a16="http://schemas.microsoft.com/office/drawing/2014/main" id="{00000000-0008-0000-4400-00000F000000}"/>
            </a:ext>
          </a:extLst>
        </xdr:cNvPr>
        <xdr:cNvCxnSpPr/>
      </xdr:nvCxnSpPr>
      <xdr:spPr>
        <a:xfrm flipV="1">
          <a:off x="8639175" y="2613422"/>
          <a:ext cx="153591" cy="1191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6E67D8D1-0088-4840-9912-A6B9BA90A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495300</xdr:colOff>
      <xdr:row>17</xdr:row>
      <xdr:rowOff>95250</xdr:rowOff>
    </xdr:from>
    <xdr:to>
      <xdr:col>14</xdr:col>
      <xdr:colOff>568490</xdr:colOff>
      <xdr:row>37</xdr:row>
      <xdr:rowOff>104775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405210DE-F1BD-4552-83CC-4FF76EF24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67625" y="2286000"/>
          <a:ext cx="3121190" cy="3819525"/>
        </a:xfrm>
        <a:prstGeom prst="rect">
          <a:avLst/>
        </a:prstGeom>
      </xdr:spPr>
    </xdr:pic>
    <xdr:clientData/>
  </xdr:twoCellAnchor>
  <xdr:twoCellAnchor>
    <xdr:from>
      <xdr:col>13</xdr:col>
      <xdr:colOff>695327</xdr:colOff>
      <xdr:row>19</xdr:row>
      <xdr:rowOff>130969</xdr:rowOff>
    </xdr:from>
    <xdr:to>
      <xdr:col>13</xdr:col>
      <xdr:colOff>696515</xdr:colOff>
      <xdr:row>20</xdr:row>
      <xdr:rowOff>66675</xdr:rowOff>
    </xdr:to>
    <xdr:cxnSp macro="">
      <xdr:nvCxnSpPr>
        <xdr:cNvPr id="4" name="4 Conector recto">
          <a:extLst>
            <a:ext uri="{FF2B5EF4-FFF2-40B4-BE49-F238E27FC236}">
              <a16:creationId xmlns:a16="http://schemas.microsoft.com/office/drawing/2014/main" id="{8E2CE589-A196-4666-A72F-A08FD3468CE2}"/>
            </a:ext>
          </a:extLst>
        </xdr:cNvPr>
        <xdr:cNvCxnSpPr/>
      </xdr:nvCxnSpPr>
      <xdr:spPr>
        <a:xfrm flipH="1">
          <a:off x="10153652" y="2702719"/>
          <a:ext cx="1188" cy="126206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335573</xdr:colOff>
      <xdr:row>17</xdr:row>
      <xdr:rowOff>93785</xdr:rowOff>
    </xdr:from>
    <xdr:to>
      <xdr:col>3</xdr:col>
      <xdr:colOff>637442</xdr:colOff>
      <xdr:row>17</xdr:row>
      <xdr:rowOff>95250</xdr:rowOff>
    </xdr:to>
    <xdr:cxnSp macro="">
      <xdr:nvCxnSpPr>
        <xdr:cNvPr id="5" name="6 Conector recto">
          <a:extLst>
            <a:ext uri="{FF2B5EF4-FFF2-40B4-BE49-F238E27FC236}">
              <a16:creationId xmlns:a16="http://schemas.microsoft.com/office/drawing/2014/main" id="{EA8C2E15-BB10-4729-B3C5-AAEE7FD68AE3}"/>
            </a:ext>
          </a:extLst>
        </xdr:cNvPr>
        <xdr:cNvCxnSpPr/>
      </xdr:nvCxnSpPr>
      <xdr:spPr>
        <a:xfrm flipH="1" flipV="1">
          <a:off x="2173898" y="2284535"/>
          <a:ext cx="301869" cy="1465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681039</xdr:colOff>
      <xdr:row>22</xdr:row>
      <xdr:rowOff>116682</xdr:rowOff>
    </xdr:from>
    <xdr:to>
      <xdr:col>13</xdr:col>
      <xdr:colOff>682227</xdr:colOff>
      <xdr:row>23</xdr:row>
      <xdr:rowOff>52388</xdr:rowOff>
    </xdr:to>
    <xdr:cxnSp macro="">
      <xdr:nvCxnSpPr>
        <xdr:cNvPr id="6" name="13 Conector recto">
          <a:extLst>
            <a:ext uri="{FF2B5EF4-FFF2-40B4-BE49-F238E27FC236}">
              <a16:creationId xmlns:a16="http://schemas.microsoft.com/office/drawing/2014/main" id="{35374A29-D552-49DD-BF94-F7C4773E3A94}"/>
            </a:ext>
          </a:extLst>
        </xdr:cNvPr>
        <xdr:cNvCxnSpPr/>
      </xdr:nvCxnSpPr>
      <xdr:spPr>
        <a:xfrm flipH="1">
          <a:off x="10139364" y="3259932"/>
          <a:ext cx="1188" cy="126206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703659</xdr:colOff>
      <xdr:row>19</xdr:row>
      <xdr:rowOff>41672</xdr:rowOff>
    </xdr:from>
    <xdr:to>
      <xdr:col>12</xdr:col>
      <xdr:colOff>95250</xdr:colOff>
      <xdr:row>19</xdr:row>
      <xdr:rowOff>42863</xdr:rowOff>
    </xdr:to>
    <xdr:cxnSp macro="">
      <xdr:nvCxnSpPr>
        <xdr:cNvPr id="7" name="14 Conector recto">
          <a:extLst>
            <a:ext uri="{FF2B5EF4-FFF2-40B4-BE49-F238E27FC236}">
              <a16:creationId xmlns:a16="http://schemas.microsoft.com/office/drawing/2014/main" id="{5B34AE9E-5D28-4623-AA9C-BA20C0ED8957}"/>
            </a:ext>
          </a:extLst>
        </xdr:cNvPr>
        <xdr:cNvCxnSpPr/>
      </xdr:nvCxnSpPr>
      <xdr:spPr>
        <a:xfrm flipV="1">
          <a:off x="8637984" y="2613422"/>
          <a:ext cx="153591" cy="1191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3FB36620-6A83-4035-95EB-D04E80CD1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495300</xdr:colOff>
      <xdr:row>17</xdr:row>
      <xdr:rowOff>95250</xdr:rowOff>
    </xdr:from>
    <xdr:to>
      <xdr:col>14</xdr:col>
      <xdr:colOff>568490</xdr:colOff>
      <xdr:row>37</xdr:row>
      <xdr:rowOff>104775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C958222-7D95-4DBF-80B6-0D1B362E7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67625" y="2286000"/>
          <a:ext cx="3121190" cy="3819525"/>
        </a:xfrm>
        <a:prstGeom prst="rect">
          <a:avLst/>
        </a:prstGeom>
      </xdr:spPr>
    </xdr:pic>
    <xdr:clientData/>
  </xdr:twoCellAnchor>
  <xdr:twoCellAnchor>
    <xdr:from>
      <xdr:col>13</xdr:col>
      <xdr:colOff>695327</xdr:colOff>
      <xdr:row>19</xdr:row>
      <xdr:rowOff>130969</xdr:rowOff>
    </xdr:from>
    <xdr:to>
      <xdr:col>13</xdr:col>
      <xdr:colOff>696515</xdr:colOff>
      <xdr:row>20</xdr:row>
      <xdr:rowOff>66675</xdr:rowOff>
    </xdr:to>
    <xdr:cxnSp macro="">
      <xdr:nvCxnSpPr>
        <xdr:cNvPr id="4" name="4 Conector recto">
          <a:extLst>
            <a:ext uri="{FF2B5EF4-FFF2-40B4-BE49-F238E27FC236}">
              <a16:creationId xmlns:a16="http://schemas.microsoft.com/office/drawing/2014/main" id="{EC4638ED-B8D6-4B95-8B03-7341CC3DEA4E}"/>
            </a:ext>
          </a:extLst>
        </xdr:cNvPr>
        <xdr:cNvCxnSpPr/>
      </xdr:nvCxnSpPr>
      <xdr:spPr>
        <a:xfrm flipH="1">
          <a:off x="10153652" y="2702719"/>
          <a:ext cx="1188" cy="126206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335573</xdr:colOff>
      <xdr:row>17</xdr:row>
      <xdr:rowOff>93785</xdr:rowOff>
    </xdr:from>
    <xdr:to>
      <xdr:col>3</xdr:col>
      <xdr:colOff>637442</xdr:colOff>
      <xdr:row>17</xdr:row>
      <xdr:rowOff>95250</xdr:rowOff>
    </xdr:to>
    <xdr:cxnSp macro="">
      <xdr:nvCxnSpPr>
        <xdr:cNvPr id="5" name="6 Conector recto">
          <a:extLst>
            <a:ext uri="{FF2B5EF4-FFF2-40B4-BE49-F238E27FC236}">
              <a16:creationId xmlns:a16="http://schemas.microsoft.com/office/drawing/2014/main" id="{2FEC3670-C7C2-4532-B0B6-B201AC03F5A2}"/>
            </a:ext>
          </a:extLst>
        </xdr:cNvPr>
        <xdr:cNvCxnSpPr/>
      </xdr:nvCxnSpPr>
      <xdr:spPr>
        <a:xfrm flipH="1" flipV="1">
          <a:off x="2173898" y="2284535"/>
          <a:ext cx="301869" cy="1465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681039</xdr:colOff>
      <xdr:row>22</xdr:row>
      <xdr:rowOff>116682</xdr:rowOff>
    </xdr:from>
    <xdr:to>
      <xdr:col>13</xdr:col>
      <xdr:colOff>682227</xdr:colOff>
      <xdr:row>23</xdr:row>
      <xdr:rowOff>52388</xdr:rowOff>
    </xdr:to>
    <xdr:cxnSp macro="">
      <xdr:nvCxnSpPr>
        <xdr:cNvPr id="6" name="13 Conector recto">
          <a:extLst>
            <a:ext uri="{FF2B5EF4-FFF2-40B4-BE49-F238E27FC236}">
              <a16:creationId xmlns:a16="http://schemas.microsoft.com/office/drawing/2014/main" id="{B2B41B7A-9049-4519-A886-CC5573E0AD7F}"/>
            </a:ext>
          </a:extLst>
        </xdr:cNvPr>
        <xdr:cNvCxnSpPr/>
      </xdr:nvCxnSpPr>
      <xdr:spPr>
        <a:xfrm flipH="1">
          <a:off x="10139364" y="3259932"/>
          <a:ext cx="1188" cy="126206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703659</xdr:colOff>
      <xdr:row>19</xdr:row>
      <xdr:rowOff>41672</xdr:rowOff>
    </xdr:from>
    <xdr:to>
      <xdr:col>12</xdr:col>
      <xdr:colOff>95250</xdr:colOff>
      <xdr:row>19</xdr:row>
      <xdr:rowOff>42863</xdr:rowOff>
    </xdr:to>
    <xdr:cxnSp macro="">
      <xdr:nvCxnSpPr>
        <xdr:cNvPr id="7" name="14 Conector recto">
          <a:extLst>
            <a:ext uri="{FF2B5EF4-FFF2-40B4-BE49-F238E27FC236}">
              <a16:creationId xmlns:a16="http://schemas.microsoft.com/office/drawing/2014/main" id="{388F8F23-53E4-4343-80BC-9FB04CF8B981}"/>
            </a:ext>
          </a:extLst>
        </xdr:cNvPr>
        <xdr:cNvCxnSpPr/>
      </xdr:nvCxnSpPr>
      <xdr:spPr>
        <a:xfrm flipV="1">
          <a:off x="8637984" y="2613422"/>
          <a:ext cx="153591" cy="1191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6F9F6345-1060-49F6-AA8C-F94A68E3C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495300</xdr:colOff>
      <xdr:row>17</xdr:row>
      <xdr:rowOff>95250</xdr:rowOff>
    </xdr:from>
    <xdr:to>
      <xdr:col>14</xdr:col>
      <xdr:colOff>568490</xdr:colOff>
      <xdr:row>37</xdr:row>
      <xdr:rowOff>104775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1186F411-55F9-4E26-80F5-0AE9968CB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67625" y="2286000"/>
          <a:ext cx="3121190" cy="3819525"/>
        </a:xfrm>
        <a:prstGeom prst="rect">
          <a:avLst/>
        </a:prstGeom>
      </xdr:spPr>
    </xdr:pic>
    <xdr:clientData/>
  </xdr:twoCellAnchor>
  <xdr:twoCellAnchor>
    <xdr:from>
      <xdr:col>13</xdr:col>
      <xdr:colOff>695327</xdr:colOff>
      <xdr:row>19</xdr:row>
      <xdr:rowOff>130969</xdr:rowOff>
    </xdr:from>
    <xdr:to>
      <xdr:col>13</xdr:col>
      <xdr:colOff>696515</xdr:colOff>
      <xdr:row>20</xdr:row>
      <xdr:rowOff>66675</xdr:rowOff>
    </xdr:to>
    <xdr:cxnSp macro="">
      <xdr:nvCxnSpPr>
        <xdr:cNvPr id="4" name="4 Conector recto">
          <a:extLst>
            <a:ext uri="{FF2B5EF4-FFF2-40B4-BE49-F238E27FC236}">
              <a16:creationId xmlns:a16="http://schemas.microsoft.com/office/drawing/2014/main" id="{3C56FC1D-7133-480D-9E9F-68FD2AA6D08F}"/>
            </a:ext>
          </a:extLst>
        </xdr:cNvPr>
        <xdr:cNvCxnSpPr/>
      </xdr:nvCxnSpPr>
      <xdr:spPr>
        <a:xfrm flipH="1">
          <a:off x="10153652" y="2702719"/>
          <a:ext cx="1188" cy="126206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335573</xdr:colOff>
      <xdr:row>17</xdr:row>
      <xdr:rowOff>93785</xdr:rowOff>
    </xdr:from>
    <xdr:to>
      <xdr:col>3</xdr:col>
      <xdr:colOff>637442</xdr:colOff>
      <xdr:row>17</xdr:row>
      <xdr:rowOff>95250</xdr:rowOff>
    </xdr:to>
    <xdr:cxnSp macro="">
      <xdr:nvCxnSpPr>
        <xdr:cNvPr id="5" name="6 Conector recto">
          <a:extLst>
            <a:ext uri="{FF2B5EF4-FFF2-40B4-BE49-F238E27FC236}">
              <a16:creationId xmlns:a16="http://schemas.microsoft.com/office/drawing/2014/main" id="{832CE829-D775-4388-8B2A-7893EF505D24}"/>
            </a:ext>
          </a:extLst>
        </xdr:cNvPr>
        <xdr:cNvCxnSpPr/>
      </xdr:nvCxnSpPr>
      <xdr:spPr>
        <a:xfrm flipH="1" flipV="1">
          <a:off x="2173898" y="2284535"/>
          <a:ext cx="301869" cy="1465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681039</xdr:colOff>
      <xdr:row>22</xdr:row>
      <xdr:rowOff>116682</xdr:rowOff>
    </xdr:from>
    <xdr:to>
      <xdr:col>13</xdr:col>
      <xdr:colOff>682227</xdr:colOff>
      <xdr:row>23</xdr:row>
      <xdr:rowOff>52388</xdr:rowOff>
    </xdr:to>
    <xdr:cxnSp macro="">
      <xdr:nvCxnSpPr>
        <xdr:cNvPr id="6" name="13 Conector recto">
          <a:extLst>
            <a:ext uri="{FF2B5EF4-FFF2-40B4-BE49-F238E27FC236}">
              <a16:creationId xmlns:a16="http://schemas.microsoft.com/office/drawing/2014/main" id="{0C0CAD36-C29E-4A6F-954A-48361E6779DE}"/>
            </a:ext>
          </a:extLst>
        </xdr:cNvPr>
        <xdr:cNvCxnSpPr/>
      </xdr:nvCxnSpPr>
      <xdr:spPr>
        <a:xfrm flipH="1">
          <a:off x="10139364" y="3259932"/>
          <a:ext cx="1188" cy="126206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703659</xdr:colOff>
      <xdr:row>19</xdr:row>
      <xdr:rowOff>41672</xdr:rowOff>
    </xdr:from>
    <xdr:to>
      <xdr:col>12</xdr:col>
      <xdr:colOff>95250</xdr:colOff>
      <xdr:row>19</xdr:row>
      <xdr:rowOff>42863</xdr:rowOff>
    </xdr:to>
    <xdr:cxnSp macro="">
      <xdr:nvCxnSpPr>
        <xdr:cNvPr id="7" name="14 Conector recto">
          <a:extLst>
            <a:ext uri="{FF2B5EF4-FFF2-40B4-BE49-F238E27FC236}">
              <a16:creationId xmlns:a16="http://schemas.microsoft.com/office/drawing/2014/main" id="{6091BB39-A127-4003-8F0F-C0DBF07DE52E}"/>
            </a:ext>
          </a:extLst>
        </xdr:cNvPr>
        <xdr:cNvCxnSpPr/>
      </xdr:nvCxnSpPr>
      <xdr:spPr>
        <a:xfrm flipV="1">
          <a:off x="8637984" y="2613422"/>
          <a:ext cx="153591" cy="1191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495300</xdr:colOff>
      <xdr:row>17</xdr:row>
      <xdr:rowOff>95250</xdr:rowOff>
    </xdr:from>
    <xdr:to>
      <xdr:col>14</xdr:col>
      <xdr:colOff>568490</xdr:colOff>
      <xdr:row>37</xdr:row>
      <xdr:rowOff>104775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67625" y="2286000"/>
          <a:ext cx="3121190" cy="3819525"/>
        </a:xfrm>
        <a:prstGeom prst="rect">
          <a:avLst/>
        </a:prstGeom>
      </xdr:spPr>
    </xdr:pic>
    <xdr:clientData/>
  </xdr:twoCellAnchor>
  <xdr:twoCellAnchor>
    <xdr:from>
      <xdr:col>3</xdr:col>
      <xdr:colOff>463151</xdr:colOff>
      <xdr:row>17</xdr:row>
      <xdr:rowOff>57150</xdr:rowOff>
    </xdr:from>
    <xdr:to>
      <xdr:col>3</xdr:col>
      <xdr:colOff>704850</xdr:colOff>
      <xdr:row>17</xdr:row>
      <xdr:rowOff>161926</xdr:rowOff>
    </xdr:to>
    <xdr:sp macro="" textlink="">
      <xdr:nvSpPr>
        <xdr:cNvPr id="4" name="15 Rectángulo redondeado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/>
      </xdr:nvSpPr>
      <xdr:spPr>
        <a:xfrm>
          <a:off x="2301476" y="2247900"/>
          <a:ext cx="241699" cy="1047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19050</xdr:colOff>
      <xdr:row>21</xdr:row>
      <xdr:rowOff>153698</xdr:rowOff>
    </xdr:from>
    <xdr:to>
      <xdr:col>12</xdr:col>
      <xdr:colOff>152400</xdr:colOff>
      <xdr:row>22</xdr:row>
      <xdr:rowOff>85725</xdr:rowOff>
    </xdr:to>
    <xdr:sp macro="" textlink="">
      <xdr:nvSpPr>
        <xdr:cNvPr id="5" name="12 Rectángulo redondeado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SpPr/>
      </xdr:nvSpPr>
      <xdr:spPr>
        <a:xfrm rot="16200000">
          <a:off x="8720786" y="2929587"/>
          <a:ext cx="122527" cy="133350"/>
        </a:xfrm>
        <a:prstGeom prst="ellips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495300</xdr:colOff>
      <xdr:row>17</xdr:row>
      <xdr:rowOff>95250</xdr:rowOff>
    </xdr:from>
    <xdr:to>
      <xdr:col>14</xdr:col>
      <xdr:colOff>568490</xdr:colOff>
      <xdr:row>37</xdr:row>
      <xdr:rowOff>104775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67625" y="2114550"/>
          <a:ext cx="3121190" cy="3819525"/>
        </a:xfrm>
        <a:prstGeom prst="rect">
          <a:avLst/>
        </a:prstGeom>
      </xdr:spPr>
    </xdr:pic>
    <xdr:clientData/>
  </xdr:twoCellAnchor>
  <xdr:twoCellAnchor>
    <xdr:from>
      <xdr:col>3</xdr:col>
      <xdr:colOff>463151</xdr:colOff>
      <xdr:row>17</xdr:row>
      <xdr:rowOff>57150</xdr:rowOff>
    </xdr:from>
    <xdr:to>
      <xdr:col>3</xdr:col>
      <xdr:colOff>704850</xdr:colOff>
      <xdr:row>17</xdr:row>
      <xdr:rowOff>161926</xdr:rowOff>
    </xdr:to>
    <xdr:sp macro="" textlink="">
      <xdr:nvSpPr>
        <xdr:cNvPr id="4" name="15 Rectángulo redondeado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/>
      </xdr:nvSpPr>
      <xdr:spPr>
        <a:xfrm>
          <a:off x="2301476" y="2076450"/>
          <a:ext cx="241699" cy="1047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66675</xdr:colOff>
      <xdr:row>23</xdr:row>
      <xdr:rowOff>77498</xdr:rowOff>
    </xdr:from>
    <xdr:to>
      <xdr:col>11</xdr:col>
      <xdr:colOff>200025</xdr:colOff>
      <xdr:row>24</xdr:row>
      <xdr:rowOff>9525</xdr:rowOff>
    </xdr:to>
    <xdr:sp macro="" textlink="">
      <xdr:nvSpPr>
        <xdr:cNvPr id="5" name="12 Rectángulo redondeado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/>
      </xdr:nvSpPr>
      <xdr:spPr>
        <a:xfrm rot="16200000">
          <a:off x="8006411" y="3234387"/>
          <a:ext cx="122527" cy="133350"/>
        </a:xfrm>
        <a:prstGeom prst="ellips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495300</xdr:colOff>
      <xdr:row>17</xdr:row>
      <xdr:rowOff>95250</xdr:rowOff>
    </xdr:from>
    <xdr:to>
      <xdr:col>14</xdr:col>
      <xdr:colOff>568490</xdr:colOff>
      <xdr:row>37</xdr:row>
      <xdr:rowOff>104775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67625" y="2114550"/>
          <a:ext cx="3121190" cy="3819525"/>
        </a:xfrm>
        <a:prstGeom prst="rect">
          <a:avLst/>
        </a:prstGeom>
      </xdr:spPr>
    </xdr:pic>
    <xdr:clientData/>
  </xdr:twoCellAnchor>
  <xdr:twoCellAnchor>
    <xdr:from>
      <xdr:col>3</xdr:col>
      <xdr:colOff>463151</xdr:colOff>
      <xdr:row>17</xdr:row>
      <xdr:rowOff>57150</xdr:rowOff>
    </xdr:from>
    <xdr:to>
      <xdr:col>3</xdr:col>
      <xdr:colOff>704850</xdr:colOff>
      <xdr:row>17</xdr:row>
      <xdr:rowOff>161926</xdr:rowOff>
    </xdr:to>
    <xdr:sp macro="" textlink="">
      <xdr:nvSpPr>
        <xdr:cNvPr id="4" name="15 Rectángulo redondeado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SpPr/>
      </xdr:nvSpPr>
      <xdr:spPr>
        <a:xfrm>
          <a:off x="2301476" y="2076450"/>
          <a:ext cx="241699" cy="1047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1</xdr:colOff>
      <xdr:row>22</xdr:row>
      <xdr:rowOff>106073</xdr:rowOff>
    </xdr:from>
    <xdr:to>
      <xdr:col>12</xdr:col>
      <xdr:colOff>133351</xdr:colOff>
      <xdr:row>23</xdr:row>
      <xdr:rowOff>38100</xdr:rowOff>
    </xdr:to>
    <xdr:sp macro="" textlink="">
      <xdr:nvSpPr>
        <xdr:cNvPr id="5" name="12 Rectángulo redondeado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/>
      </xdr:nvSpPr>
      <xdr:spPr>
        <a:xfrm rot="16200000">
          <a:off x="8701737" y="3072462"/>
          <a:ext cx="122527" cy="133350"/>
        </a:xfrm>
        <a:prstGeom prst="ellips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85726</xdr:colOff>
      <xdr:row>25</xdr:row>
      <xdr:rowOff>1298</xdr:rowOff>
    </xdr:from>
    <xdr:to>
      <xdr:col>11</xdr:col>
      <xdr:colOff>219076</xdr:colOff>
      <xdr:row>25</xdr:row>
      <xdr:rowOff>123825</xdr:rowOff>
    </xdr:to>
    <xdr:sp macro="" textlink="">
      <xdr:nvSpPr>
        <xdr:cNvPr id="6" name="12 Rectángulo redondeado">
          <a:extLst>
            <a:ext uri="{FF2B5EF4-FFF2-40B4-BE49-F238E27FC236}">
              <a16:creationId xmlns:a16="http://schemas.microsoft.com/office/drawing/2014/main" id="{00000000-0008-0000-4700-000006000000}"/>
            </a:ext>
          </a:extLst>
        </xdr:cNvPr>
        <xdr:cNvSpPr/>
      </xdr:nvSpPr>
      <xdr:spPr>
        <a:xfrm rot="16200000">
          <a:off x="8025462" y="3539187"/>
          <a:ext cx="122527" cy="133350"/>
        </a:xfrm>
        <a:prstGeom prst="ellips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495300</xdr:colOff>
      <xdr:row>17</xdr:row>
      <xdr:rowOff>95250</xdr:rowOff>
    </xdr:from>
    <xdr:to>
      <xdr:col>14</xdr:col>
      <xdr:colOff>568490</xdr:colOff>
      <xdr:row>37</xdr:row>
      <xdr:rowOff>104775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67625" y="2114550"/>
          <a:ext cx="3121190" cy="3819525"/>
        </a:xfrm>
        <a:prstGeom prst="rect">
          <a:avLst/>
        </a:prstGeom>
      </xdr:spPr>
    </xdr:pic>
    <xdr:clientData/>
  </xdr:twoCellAnchor>
  <xdr:twoCellAnchor>
    <xdr:from>
      <xdr:col>3</xdr:col>
      <xdr:colOff>463151</xdr:colOff>
      <xdr:row>17</xdr:row>
      <xdr:rowOff>57150</xdr:rowOff>
    </xdr:from>
    <xdr:to>
      <xdr:col>3</xdr:col>
      <xdr:colOff>704850</xdr:colOff>
      <xdr:row>17</xdr:row>
      <xdr:rowOff>161926</xdr:rowOff>
    </xdr:to>
    <xdr:sp macro="" textlink="">
      <xdr:nvSpPr>
        <xdr:cNvPr id="4" name="15 Rectángulo redondeado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SpPr/>
      </xdr:nvSpPr>
      <xdr:spPr>
        <a:xfrm>
          <a:off x="2301476" y="2076450"/>
          <a:ext cx="241699" cy="1047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57151</xdr:colOff>
      <xdr:row>22</xdr:row>
      <xdr:rowOff>20348</xdr:rowOff>
    </xdr:from>
    <xdr:to>
      <xdr:col>11</xdr:col>
      <xdr:colOff>190501</xdr:colOff>
      <xdr:row>22</xdr:row>
      <xdr:rowOff>142875</xdr:rowOff>
    </xdr:to>
    <xdr:sp macro="" textlink="">
      <xdr:nvSpPr>
        <xdr:cNvPr id="5" name="12 Rectángulo redondeado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/>
      </xdr:nvSpPr>
      <xdr:spPr>
        <a:xfrm rot="16200000">
          <a:off x="7996887" y="2986737"/>
          <a:ext cx="122527" cy="133350"/>
        </a:xfrm>
        <a:prstGeom prst="ellips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266700</xdr:colOff>
      <xdr:row>17</xdr:row>
      <xdr:rowOff>142875</xdr:rowOff>
    </xdr:from>
    <xdr:to>
      <xdr:col>14</xdr:col>
      <xdr:colOff>638175</xdr:colOff>
      <xdr:row>36</xdr:row>
      <xdr:rowOff>38100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5" y="2305050"/>
          <a:ext cx="3419475" cy="3514725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495300</xdr:colOff>
      <xdr:row>17</xdr:row>
      <xdr:rowOff>95250</xdr:rowOff>
    </xdr:from>
    <xdr:to>
      <xdr:col>14</xdr:col>
      <xdr:colOff>568490</xdr:colOff>
      <xdr:row>37</xdr:row>
      <xdr:rowOff>104775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67625" y="2114550"/>
          <a:ext cx="3121190" cy="3819525"/>
        </a:xfrm>
        <a:prstGeom prst="rect">
          <a:avLst/>
        </a:prstGeom>
      </xdr:spPr>
    </xdr:pic>
    <xdr:clientData/>
  </xdr:twoCellAnchor>
  <xdr:twoCellAnchor>
    <xdr:from>
      <xdr:col>3</xdr:col>
      <xdr:colOff>463151</xdr:colOff>
      <xdr:row>17</xdr:row>
      <xdr:rowOff>57150</xdr:rowOff>
    </xdr:from>
    <xdr:to>
      <xdr:col>3</xdr:col>
      <xdr:colOff>704850</xdr:colOff>
      <xdr:row>17</xdr:row>
      <xdr:rowOff>161926</xdr:rowOff>
    </xdr:to>
    <xdr:sp macro="" textlink="">
      <xdr:nvSpPr>
        <xdr:cNvPr id="4" name="15 Rectángulo redondeado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/>
      </xdr:nvSpPr>
      <xdr:spPr>
        <a:xfrm>
          <a:off x="2301476" y="2076450"/>
          <a:ext cx="241699" cy="1047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57151</xdr:colOff>
      <xdr:row>22</xdr:row>
      <xdr:rowOff>20348</xdr:rowOff>
    </xdr:from>
    <xdr:to>
      <xdr:col>11</xdr:col>
      <xdr:colOff>190501</xdr:colOff>
      <xdr:row>22</xdr:row>
      <xdr:rowOff>142875</xdr:rowOff>
    </xdr:to>
    <xdr:sp macro="" textlink="">
      <xdr:nvSpPr>
        <xdr:cNvPr id="5" name="12 Rectángulo redondeado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/>
      </xdr:nvSpPr>
      <xdr:spPr>
        <a:xfrm rot="16200000">
          <a:off x="7996887" y="2986737"/>
          <a:ext cx="122527" cy="133350"/>
        </a:xfrm>
        <a:prstGeom prst="ellips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495300</xdr:colOff>
      <xdr:row>17</xdr:row>
      <xdr:rowOff>95250</xdr:rowOff>
    </xdr:from>
    <xdr:to>
      <xdr:col>14</xdr:col>
      <xdr:colOff>568490</xdr:colOff>
      <xdr:row>37</xdr:row>
      <xdr:rowOff>104775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67625" y="2114550"/>
          <a:ext cx="3121190" cy="3819525"/>
        </a:xfrm>
        <a:prstGeom prst="rect">
          <a:avLst/>
        </a:prstGeom>
      </xdr:spPr>
    </xdr:pic>
    <xdr:clientData/>
  </xdr:twoCellAnchor>
  <xdr:twoCellAnchor>
    <xdr:from>
      <xdr:col>3</xdr:col>
      <xdr:colOff>463151</xdr:colOff>
      <xdr:row>17</xdr:row>
      <xdr:rowOff>57150</xdr:rowOff>
    </xdr:from>
    <xdr:to>
      <xdr:col>3</xdr:col>
      <xdr:colOff>704850</xdr:colOff>
      <xdr:row>17</xdr:row>
      <xdr:rowOff>161926</xdr:rowOff>
    </xdr:to>
    <xdr:sp macro="" textlink="">
      <xdr:nvSpPr>
        <xdr:cNvPr id="4" name="15 Rectángulo redondeado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SpPr/>
      </xdr:nvSpPr>
      <xdr:spPr>
        <a:xfrm>
          <a:off x="2301476" y="2076450"/>
          <a:ext cx="241699" cy="1047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9527</xdr:colOff>
      <xdr:row>21</xdr:row>
      <xdr:rowOff>172748</xdr:rowOff>
    </xdr:from>
    <xdr:to>
      <xdr:col>12</xdr:col>
      <xdr:colOff>142877</xdr:colOff>
      <xdr:row>22</xdr:row>
      <xdr:rowOff>104775</xdr:rowOff>
    </xdr:to>
    <xdr:sp macro="" textlink="">
      <xdr:nvSpPr>
        <xdr:cNvPr id="5" name="12 Rectángulo redondeado"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SpPr/>
      </xdr:nvSpPr>
      <xdr:spPr>
        <a:xfrm rot="16200000">
          <a:off x="8711263" y="2948637"/>
          <a:ext cx="122527" cy="133350"/>
        </a:xfrm>
        <a:prstGeom prst="ellips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495300</xdr:colOff>
      <xdr:row>17</xdr:row>
      <xdr:rowOff>95250</xdr:rowOff>
    </xdr:from>
    <xdr:to>
      <xdr:col>14</xdr:col>
      <xdr:colOff>568490</xdr:colOff>
      <xdr:row>37</xdr:row>
      <xdr:rowOff>104775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67625" y="2114550"/>
          <a:ext cx="3121190" cy="3819525"/>
        </a:xfrm>
        <a:prstGeom prst="rect">
          <a:avLst/>
        </a:prstGeom>
      </xdr:spPr>
    </xdr:pic>
    <xdr:clientData/>
  </xdr:twoCellAnchor>
  <xdr:twoCellAnchor>
    <xdr:from>
      <xdr:col>3</xdr:col>
      <xdr:colOff>463151</xdr:colOff>
      <xdr:row>17</xdr:row>
      <xdr:rowOff>57150</xdr:rowOff>
    </xdr:from>
    <xdr:to>
      <xdr:col>3</xdr:col>
      <xdr:colOff>704850</xdr:colOff>
      <xdr:row>17</xdr:row>
      <xdr:rowOff>161926</xdr:rowOff>
    </xdr:to>
    <xdr:sp macro="" textlink="">
      <xdr:nvSpPr>
        <xdr:cNvPr id="4" name="15 Rectángulo redondeado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SpPr/>
      </xdr:nvSpPr>
      <xdr:spPr>
        <a:xfrm>
          <a:off x="2301476" y="2076450"/>
          <a:ext cx="241699" cy="1047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38102</xdr:colOff>
      <xdr:row>23</xdr:row>
      <xdr:rowOff>58448</xdr:rowOff>
    </xdr:from>
    <xdr:to>
      <xdr:col>11</xdr:col>
      <xdr:colOff>171452</xdr:colOff>
      <xdr:row>23</xdr:row>
      <xdr:rowOff>180975</xdr:rowOff>
    </xdr:to>
    <xdr:sp macro="" textlink="">
      <xdr:nvSpPr>
        <xdr:cNvPr id="5" name="12 Rectángulo redondeado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SpPr/>
      </xdr:nvSpPr>
      <xdr:spPr>
        <a:xfrm rot="16200000">
          <a:off x="7977838" y="3215337"/>
          <a:ext cx="122527" cy="133350"/>
        </a:xfrm>
        <a:prstGeom prst="ellips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495300</xdr:colOff>
      <xdr:row>17</xdr:row>
      <xdr:rowOff>95250</xdr:rowOff>
    </xdr:from>
    <xdr:to>
      <xdr:col>14</xdr:col>
      <xdr:colOff>568490</xdr:colOff>
      <xdr:row>37</xdr:row>
      <xdr:rowOff>104775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67625" y="2114550"/>
          <a:ext cx="3121190" cy="3819525"/>
        </a:xfrm>
        <a:prstGeom prst="rect">
          <a:avLst/>
        </a:prstGeom>
      </xdr:spPr>
    </xdr:pic>
    <xdr:clientData/>
  </xdr:twoCellAnchor>
  <xdr:twoCellAnchor>
    <xdr:from>
      <xdr:col>3</xdr:col>
      <xdr:colOff>463151</xdr:colOff>
      <xdr:row>17</xdr:row>
      <xdr:rowOff>57150</xdr:rowOff>
    </xdr:from>
    <xdr:to>
      <xdr:col>3</xdr:col>
      <xdr:colOff>704850</xdr:colOff>
      <xdr:row>17</xdr:row>
      <xdr:rowOff>161926</xdr:rowOff>
    </xdr:to>
    <xdr:sp macro="" textlink="">
      <xdr:nvSpPr>
        <xdr:cNvPr id="4" name="15 Rectángulo redondeado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/>
      </xdr:nvSpPr>
      <xdr:spPr>
        <a:xfrm>
          <a:off x="2301476" y="2076450"/>
          <a:ext cx="241699" cy="1047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733428</xdr:colOff>
      <xdr:row>22</xdr:row>
      <xdr:rowOff>125123</xdr:rowOff>
    </xdr:from>
    <xdr:to>
      <xdr:col>12</xdr:col>
      <xdr:colOff>104778</xdr:colOff>
      <xdr:row>23</xdr:row>
      <xdr:rowOff>57150</xdr:rowOff>
    </xdr:to>
    <xdr:sp macro="" textlink="">
      <xdr:nvSpPr>
        <xdr:cNvPr id="5" name="12 Rectángulo redondeado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/>
      </xdr:nvSpPr>
      <xdr:spPr>
        <a:xfrm rot="16200000">
          <a:off x="8673164" y="3091512"/>
          <a:ext cx="122527" cy="133350"/>
        </a:xfrm>
        <a:prstGeom prst="ellips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495300</xdr:colOff>
      <xdr:row>17</xdr:row>
      <xdr:rowOff>95250</xdr:rowOff>
    </xdr:from>
    <xdr:to>
      <xdr:col>14</xdr:col>
      <xdr:colOff>568490</xdr:colOff>
      <xdr:row>37</xdr:row>
      <xdr:rowOff>104775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67625" y="2114550"/>
          <a:ext cx="3121190" cy="3819525"/>
        </a:xfrm>
        <a:prstGeom prst="rect">
          <a:avLst/>
        </a:prstGeom>
      </xdr:spPr>
    </xdr:pic>
    <xdr:clientData/>
  </xdr:twoCellAnchor>
  <xdr:twoCellAnchor>
    <xdr:from>
      <xdr:col>3</xdr:col>
      <xdr:colOff>463151</xdr:colOff>
      <xdr:row>17</xdr:row>
      <xdr:rowOff>57150</xdr:rowOff>
    </xdr:from>
    <xdr:to>
      <xdr:col>3</xdr:col>
      <xdr:colOff>704850</xdr:colOff>
      <xdr:row>17</xdr:row>
      <xdr:rowOff>161926</xdr:rowOff>
    </xdr:to>
    <xdr:sp macro="" textlink="">
      <xdr:nvSpPr>
        <xdr:cNvPr id="4" name="15 Rectángulo redondeado"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SpPr/>
      </xdr:nvSpPr>
      <xdr:spPr>
        <a:xfrm>
          <a:off x="2301476" y="2076450"/>
          <a:ext cx="241699" cy="1047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733428</xdr:colOff>
      <xdr:row>22</xdr:row>
      <xdr:rowOff>125123</xdr:rowOff>
    </xdr:from>
    <xdr:to>
      <xdr:col>12</xdr:col>
      <xdr:colOff>104778</xdr:colOff>
      <xdr:row>23</xdr:row>
      <xdr:rowOff>57150</xdr:rowOff>
    </xdr:to>
    <xdr:sp macro="" textlink="">
      <xdr:nvSpPr>
        <xdr:cNvPr id="5" name="12 Rectángulo redondeado"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SpPr/>
      </xdr:nvSpPr>
      <xdr:spPr>
        <a:xfrm rot="16200000">
          <a:off x="8673164" y="3091512"/>
          <a:ext cx="122527" cy="133350"/>
        </a:xfrm>
        <a:prstGeom prst="ellips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742953</xdr:colOff>
      <xdr:row>21</xdr:row>
      <xdr:rowOff>144173</xdr:rowOff>
    </xdr:from>
    <xdr:to>
      <xdr:col>12</xdr:col>
      <xdr:colOff>114303</xdr:colOff>
      <xdr:row>22</xdr:row>
      <xdr:rowOff>76200</xdr:rowOff>
    </xdr:to>
    <xdr:sp macro="" textlink="">
      <xdr:nvSpPr>
        <xdr:cNvPr id="6" name="12 Rectángulo redondeado">
          <a:extLst>
            <a:ext uri="{FF2B5EF4-FFF2-40B4-BE49-F238E27FC236}">
              <a16:creationId xmlns:a16="http://schemas.microsoft.com/office/drawing/2014/main" id="{00000000-0008-0000-4D00-000006000000}"/>
            </a:ext>
          </a:extLst>
        </xdr:cNvPr>
        <xdr:cNvSpPr/>
      </xdr:nvSpPr>
      <xdr:spPr>
        <a:xfrm rot="16200000">
          <a:off x="8682689" y="2920062"/>
          <a:ext cx="122527" cy="133350"/>
        </a:xfrm>
        <a:prstGeom prst="ellips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66678</xdr:colOff>
      <xdr:row>22</xdr:row>
      <xdr:rowOff>10823</xdr:rowOff>
    </xdr:from>
    <xdr:to>
      <xdr:col>11</xdr:col>
      <xdr:colOff>200028</xdr:colOff>
      <xdr:row>22</xdr:row>
      <xdr:rowOff>133350</xdr:rowOff>
    </xdr:to>
    <xdr:sp macro="" textlink="">
      <xdr:nvSpPr>
        <xdr:cNvPr id="7" name="12 Rectángulo redondeado">
          <a:extLst>
            <a:ext uri="{FF2B5EF4-FFF2-40B4-BE49-F238E27FC236}">
              <a16:creationId xmlns:a16="http://schemas.microsoft.com/office/drawing/2014/main" id="{00000000-0008-0000-4D00-000007000000}"/>
            </a:ext>
          </a:extLst>
        </xdr:cNvPr>
        <xdr:cNvSpPr/>
      </xdr:nvSpPr>
      <xdr:spPr>
        <a:xfrm rot="16200000">
          <a:off x="8006414" y="2977212"/>
          <a:ext cx="122527" cy="133350"/>
        </a:xfrm>
        <a:prstGeom prst="ellips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57153</xdr:colOff>
      <xdr:row>24</xdr:row>
      <xdr:rowOff>163223</xdr:rowOff>
    </xdr:from>
    <xdr:to>
      <xdr:col>11</xdr:col>
      <xdr:colOff>190503</xdr:colOff>
      <xdr:row>25</xdr:row>
      <xdr:rowOff>95250</xdr:rowOff>
    </xdr:to>
    <xdr:sp macro="" textlink="">
      <xdr:nvSpPr>
        <xdr:cNvPr id="8" name="12 Rectángulo redondeado">
          <a:extLst>
            <a:ext uri="{FF2B5EF4-FFF2-40B4-BE49-F238E27FC236}">
              <a16:creationId xmlns:a16="http://schemas.microsoft.com/office/drawing/2014/main" id="{00000000-0008-0000-4D00-000008000000}"/>
            </a:ext>
          </a:extLst>
        </xdr:cNvPr>
        <xdr:cNvSpPr/>
      </xdr:nvSpPr>
      <xdr:spPr>
        <a:xfrm rot="16200000">
          <a:off x="7996889" y="3510612"/>
          <a:ext cx="122527" cy="133350"/>
        </a:xfrm>
        <a:prstGeom prst="ellips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57153</xdr:colOff>
      <xdr:row>23</xdr:row>
      <xdr:rowOff>67973</xdr:rowOff>
    </xdr:from>
    <xdr:to>
      <xdr:col>11</xdr:col>
      <xdr:colOff>190503</xdr:colOff>
      <xdr:row>24</xdr:row>
      <xdr:rowOff>0</xdr:rowOff>
    </xdr:to>
    <xdr:sp macro="" textlink="">
      <xdr:nvSpPr>
        <xdr:cNvPr id="9" name="12 Rectángulo redondeado">
          <a:extLst>
            <a:ext uri="{FF2B5EF4-FFF2-40B4-BE49-F238E27FC236}">
              <a16:creationId xmlns:a16="http://schemas.microsoft.com/office/drawing/2014/main" id="{00000000-0008-0000-4D00-000009000000}"/>
            </a:ext>
          </a:extLst>
        </xdr:cNvPr>
        <xdr:cNvSpPr/>
      </xdr:nvSpPr>
      <xdr:spPr>
        <a:xfrm rot="16200000">
          <a:off x="7996889" y="3224862"/>
          <a:ext cx="122527" cy="133350"/>
        </a:xfrm>
        <a:prstGeom prst="ellips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47629</xdr:colOff>
      <xdr:row>18</xdr:row>
      <xdr:rowOff>39398</xdr:rowOff>
    </xdr:from>
    <xdr:to>
      <xdr:col>11</xdr:col>
      <xdr:colOff>180979</xdr:colOff>
      <xdr:row>18</xdr:row>
      <xdr:rowOff>161925</xdr:rowOff>
    </xdr:to>
    <xdr:sp macro="" textlink="">
      <xdr:nvSpPr>
        <xdr:cNvPr id="10" name="12 Rectángulo redondeado">
          <a:extLst>
            <a:ext uri="{FF2B5EF4-FFF2-40B4-BE49-F238E27FC236}">
              <a16:creationId xmlns:a16="http://schemas.microsoft.com/office/drawing/2014/main" id="{00000000-0008-0000-4D00-00000A000000}"/>
            </a:ext>
          </a:extLst>
        </xdr:cNvPr>
        <xdr:cNvSpPr/>
      </xdr:nvSpPr>
      <xdr:spPr>
        <a:xfrm rot="16200000">
          <a:off x="7987365" y="2243787"/>
          <a:ext cx="122527" cy="133350"/>
        </a:xfrm>
        <a:prstGeom prst="ellips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409579</xdr:colOff>
      <xdr:row>24</xdr:row>
      <xdr:rowOff>106073</xdr:rowOff>
    </xdr:from>
    <xdr:to>
      <xdr:col>11</xdr:col>
      <xdr:colOff>542929</xdr:colOff>
      <xdr:row>25</xdr:row>
      <xdr:rowOff>38100</xdr:rowOff>
    </xdr:to>
    <xdr:sp macro="" textlink="">
      <xdr:nvSpPr>
        <xdr:cNvPr id="11" name="12 Rectángulo redondeado">
          <a:extLst>
            <a:ext uri="{FF2B5EF4-FFF2-40B4-BE49-F238E27FC236}">
              <a16:creationId xmlns:a16="http://schemas.microsoft.com/office/drawing/2014/main" id="{00000000-0008-0000-4D00-00000B000000}"/>
            </a:ext>
          </a:extLst>
        </xdr:cNvPr>
        <xdr:cNvSpPr/>
      </xdr:nvSpPr>
      <xdr:spPr>
        <a:xfrm rot="16200000">
          <a:off x="8349315" y="3453462"/>
          <a:ext cx="122527" cy="133350"/>
        </a:xfrm>
        <a:prstGeom prst="ellips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495300</xdr:colOff>
      <xdr:row>17</xdr:row>
      <xdr:rowOff>95250</xdr:rowOff>
    </xdr:from>
    <xdr:to>
      <xdr:col>14</xdr:col>
      <xdr:colOff>568490</xdr:colOff>
      <xdr:row>37</xdr:row>
      <xdr:rowOff>104775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67625" y="2114550"/>
          <a:ext cx="3121190" cy="3819525"/>
        </a:xfrm>
        <a:prstGeom prst="rect">
          <a:avLst/>
        </a:prstGeom>
      </xdr:spPr>
    </xdr:pic>
    <xdr:clientData/>
  </xdr:twoCellAnchor>
  <xdr:twoCellAnchor>
    <xdr:from>
      <xdr:col>3</xdr:col>
      <xdr:colOff>463151</xdr:colOff>
      <xdr:row>17</xdr:row>
      <xdr:rowOff>57150</xdr:rowOff>
    </xdr:from>
    <xdr:to>
      <xdr:col>3</xdr:col>
      <xdr:colOff>704850</xdr:colOff>
      <xdr:row>17</xdr:row>
      <xdr:rowOff>161926</xdr:rowOff>
    </xdr:to>
    <xdr:sp macro="" textlink="">
      <xdr:nvSpPr>
        <xdr:cNvPr id="4" name="15 Rectángulo redondeado"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SpPr/>
      </xdr:nvSpPr>
      <xdr:spPr>
        <a:xfrm>
          <a:off x="2301476" y="2076450"/>
          <a:ext cx="241699" cy="1047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409579</xdr:colOff>
      <xdr:row>24</xdr:row>
      <xdr:rowOff>106073</xdr:rowOff>
    </xdr:from>
    <xdr:to>
      <xdr:col>11</xdr:col>
      <xdr:colOff>542929</xdr:colOff>
      <xdr:row>25</xdr:row>
      <xdr:rowOff>38100</xdr:rowOff>
    </xdr:to>
    <xdr:sp macro="" textlink="">
      <xdr:nvSpPr>
        <xdr:cNvPr id="11" name="12 Rectángulo redondeado">
          <a:extLst>
            <a:ext uri="{FF2B5EF4-FFF2-40B4-BE49-F238E27FC236}">
              <a16:creationId xmlns:a16="http://schemas.microsoft.com/office/drawing/2014/main" id="{00000000-0008-0000-4E00-00000B000000}"/>
            </a:ext>
          </a:extLst>
        </xdr:cNvPr>
        <xdr:cNvSpPr/>
      </xdr:nvSpPr>
      <xdr:spPr>
        <a:xfrm rot="16200000">
          <a:off x="8349315" y="3453462"/>
          <a:ext cx="122527" cy="133350"/>
        </a:xfrm>
        <a:prstGeom prst="ellips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495300</xdr:colOff>
      <xdr:row>17</xdr:row>
      <xdr:rowOff>95250</xdr:rowOff>
    </xdr:from>
    <xdr:to>
      <xdr:col>14</xdr:col>
      <xdr:colOff>568490</xdr:colOff>
      <xdr:row>37</xdr:row>
      <xdr:rowOff>104775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67625" y="2114550"/>
          <a:ext cx="3121190" cy="3819525"/>
        </a:xfrm>
        <a:prstGeom prst="rect">
          <a:avLst/>
        </a:prstGeom>
      </xdr:spPr>
    </xdr:pic>
    <xdr:clientData/>
  </xdr:twoCellAnchor>
  <xdr:twoCellAnchor>
    <xdr:from>
      <xdr:col>10</xdr:col>
      <xdr:colOff>333375</xdr:colOff>
      <xdr:row>23</xdr:row>
      <xdr:rowOff>57150</xdr:rowOff>
    </xdr:from>
    <xdr:to>
      <xdr:col>10</xdr:col>
      <xdr:colOff>390525</xdr:colOff>
      <xdr:row>35</xdr:row>
      <xdr:rowOff>66675</xdr:rowOff>
    </xdr:to>
    <xdr:cxnSp macro="">
      <xdr:nvCxnSpPr>
        <xdr:cNvPr id="7" name="6 Conector recto">
          <a:extLst>
            <a:ext uri="{FF2B5EF4-FFF2-40B4-BE49-F238E27FC236}">
              <a16:creationId xmlns:a16="http://schemas.microsoft.com/office/drawing/2014/main" id="{00000000-0008-0000-4F00-000007000000}"/>
            </a:ext>
          </a:extLst>
        </xdr:cNvPr>
        <xdr:cNvCxnSpPr/>
      </xdr:nvCxnSpPr>
      <xdr:spPr>
        <a:xfrm flipH="1">
          <a:off x="7505700" y="3219450"/>
          <a:ext cx="57150" cy="2295525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28576</xdr:colOff>
      <xdr:row>17</xdr:row>
      <xdr:rowOff>95250</xdr:rowOff>
    </xdr:from>
    <xdr:to>
      <xdr:col>3</xdr:col>
      <xdr:colOff>666750</xdr:colOff>
      <xdr:row>17</xdr:row>
      <xdr:rowOff>104775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4F00-000008000000}"/>
            </a:ext>
          </a:extLst>
        </xdr:cNvPr>
        <xdr:cNvCxnSpPr/>
      </xdr:nvCxnSpPr>
      <xdr:spPr>
        <a:xfrm flipH="1">
          <a:off x="1866901" y="2114550"/>
          <a:ext cx="638174" cy="9525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495300</xdr:colOff>
      <xdr:row>17</xdr:row>
      <xdr:rowOff>95250</xdr:rowOff>
    </xdr:from>
    <xdr:to>
      <xdr:col>14</xdr:col>
      <xdr:colOff>568490</xdr:colOff>
      <xdr:row>37</xdr:row>
      <xdr:rowOff>104775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67625" y="2114550"/>
          <a:ext cx="3121190" cy="3819525"/>
        </a:xfrm>
        <a:prstGeom prst="rect">
          <a:avLst/>
        </a:prstGeom>
      </xdr:spPr>
    </xdr:pic>
    <xdr:clientData/>
  </xdr:twoCellAnchor>
  <xdr:twoCellAnchor>
    <xdr:from>
      <xdr:col>14</xdr:col>
      <xdr:colOff>409575</xdr:colOff>
      <xdr:row>36</xdr:row>
      <xdr:rowOff>9525</xdr:rowOff>
    </xdr:from>
    <xdr:to>
      <xdr:col>14</xdr:col>
      <xdr:colOff>600075</xdr:colOff>
      <xdr:row>37</xdr:row>
      <xdr:rowOff>38100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5000-000007000000}"/>
            </a:ext>
          </a:extLst>
        </xdr:cNvPr>
        <xdr:cNvSpPr/>
      </xdr:nvSpPr>
      <xdr:spPr>
        <a:xfrm>
          <a:off x="10629900" y="5715000"/>
          <a:ext cx="190500" cy="219075"/>
        </a:xfrm>
        <a:prstGeom prst="round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533399</xdr:colOff>
      <xdr:row>17</xdr:row>
      <xdr:rowOff>28575</xdr:rowOff>
    </xdr:from>
    <xdr:to>
      <xdr:col>3</xdr:col>
      <xdr:colOff>733424</xdr:colOff>
      <xdr:row>17</xdr:row>
      <xdr:rowOff>152400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5000-000008000000}"/>
            </a:ext>
          </a:extLst>
        </xdr:cNvPr>
        <xdr:cNvSpPr/>
      </xdr:nvSpPr>
      <xdr:spPr>
        <a:xfrm>
          <a:off x="2371724" y="2114550"/>
          <a:ext cx="200025" cy="123825"/>
        </a:xfrm>
        <a:prstGeom prst="round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495300</xdr:colOff>
      <xdr:row>17</xdr:row>
      <xdr:rowOff>95250</xdr:rowOff>
    </xdr:from>
    <xdr:to>
      <xdr:col>14</xdr:col>
      <xdr:colOff>568490</xdr:colOff>
      <xdr:row>37</xdr:row>
      <xdr:rowOff>104775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67625" y="2181225"/>
          <a:ext cx="3121190" cy="3819525"/>
        </a:xfrm>
        <a:prstGeom prst="rect">
          <a:avLst/>
        </a:prstGeom>
      </xdr:spPr>
    </xdr:pic>
    <xdr:clientData/>
  </xdr:twoCellAnchor>
  <xdr:twoCellAnchor>
    <xdr:from>
      <xdr:col>10</xdr:col>
      <xdr:colOff>295275</xdr:colOff>
      <xdr:row>22</xdr:row>
      <xdr:rowOff>152400</xdr:rowOff>
    </xdr:from>
    <xdr:to>
      <xdr:col>10</xdr:col>
      <xdr:colOff>485775</xdr:colOff>
      <xdr:row>23</xdr:row>
      <xdr:rowOff>180975</xdr:rowOff>
    </xdr:to>
    <xdr:sp macro="" textlink="">
      <xdr:nvSpPr>
        <xdr:cNvPr id="4" name="6 Rectángulo redondeado"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SpPr/>
      </xdr:nvSpPr>
      <xdr:spPr>
        <a:xfrm>
          <a:off x="7467600" y="3429000"/>
          <a:ext cx="190500" cy="219075"/>
        </a:xfrm>
        <a:prstGeom prst="round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533399</xdr:colOff>
      <xdr:row>17</xdr:row>
      <xdr:rowOff>28575</xdr:rowOff>
    </xdr:from>
    <xdr:to>
      <xdr:col>3</xdr:col>
      <xdr:colOff>733424</xdr:colOff>
      <xdr:row>17</xdr:row>
      <xdr:rowOff>152400</xdr:rowOff>
    </xdr:to>
    <xdr:sp macro="" textlink="">
      <xdr:nvSpPr>
        <xdr:cNvPr id="5" name="7 Rectángulo redondeado"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SpPr/>
      </xdr:nvSpPr>
      <xdr:spPr>
        <a:xfrm>
          <a:off x="2371724" y="2114550"/>
          <a:ext cx="200025" cy="123825"/>
        </a:xfrm>
        <a:prstGeom prst="round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495300</xdr:colOff>
      <xdr:row>17</xdr:row>
      <xdr:rowOff>95250</xdr:rowOff>
    </xdr:from>
    <xdr:to>
      <xdr:col>14</xdr:col>
      <xdr:colOff>568490</xdr:colOff>
      <xdr:row>37</xdr:row>
      <xdr:rowOff>104775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67625" y="2419350"/>
          <a:ext cx="3121190" cy="3819525"/>
        </a:xfrm>
        <a:prstGeom prst="rect">
          <a:avLst/>
        </a:prstGeom>
      </xdr:spPr>
    </xdr:pic>
    <xdr:clientData/>
  </xdr:twoCellAnchor>
  <xdr:twoCellAnchor>
    <xdr:from>
      <xdr:col>10</xdr:col>
      <xdr:colOff>295275</xdr:colOff>
      <xdr:row>22</xdr:row>
      <xdr:rowOff>152400</xdr:rowOff>
    </xdr:from>
    <xdr:to>
      <xdr:col>10</xdr:col>
      <xdr:colOff>485775</xdr:colOff>
      <xdr:row>23</xdr:row>
      <xdr:rowOff>180975</xdr:rowOff>
    </xdr:to>
    <xdr:sp macro="" textlink="">
      <xdr:nvSpPr>
        <xdr:cNvPr id="4" name="6 Rectángulo redondeado"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SpPr/>
      </xdr:nvSpPr>
      <xdr:spPr>
        <a:xfrm>
          <a:off x="7467600" y="3429000"/>
          <a:ext cx="190500" cy="219075"/>
        </a:xfrm>
        <a:prstGeom prst="round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533399</xdr:colOff>
      <xdr:row>17</xdr:row>
      <xdr:rowOff>28575</xdr:rowOff>
    </xdr:from>
    <xdr:to>
      <xdr:col>3</xdr:col>
      <xdr:colOff>733424</xdr:colOff>
      <xdr:row>17</xdr:row>
      <xdr:rowOff>152400</xdr:rowOff>
    </xdr:to>
    <xdr:sp macro="" textlink="">
      <xdr:nvSpPr>
        <xdr:cNvPr id="5" name="7 Rectángulo redondeado"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SpPr/>
      </xdr:nvSpPr>
      <xdr:spPr>
        <a:xfrm>
          <a:off x="2371724" y="2352675"/>
          <a:ext cx="200025" cy="123825"/>
        </a:xfrm>
        <a:prstGeom prst="round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</xdr:col>
      <xdr:colOff>180975</xdr:colOff>
      <xdr:row>37</xdr:row>
      <xdr:rowOff>9525</xdr:rowOff>
    </xdr:from>
    <xdr:to>
      <xdr:col>10</xdr:col>
      <xdr:colOff>371475</xdr:colOff>
      <xdr:row>38</xdr:row>
      <xdr:rowOff>38100</xdr:rowOff>
    </xdr:to>
    <xdr:sp macro="" textlink="">
      <xdr:nvSpPr>
        <xdr:cNvPr id="6" name="6 Rectángulo redondeado">
          <a:extLst>
            <a:ext uri="{FF2B5EF4-FFF2-40B4-BE49-F238E27FC236}">
              <a16:creationId xmlns:a16="http://schemas.microsoft.com/office/drawing/2014/main" id="{00000000-0008-0000-5200-000006000000}"/>
            </a:ext>
          </a:extLst>
        </xdr:cNvPr>
        <xdr:cNvSpPr/>
      </xdr:nvSpPr>
      <xdr:spPr>
        <a:xfrm>
          <a:off x="7353300" y="6143625"/>
          <a:ext cx="190500" cy="219075"/>
        </a:xfrm>
        <a:prstGeom prst="round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14</xdr:col>
      <xdr:colOff>371475</xdr:colOff>
      <xdr:row>37</xdr:row>
      <xdr:rowOff>38100</xdr:rowOff>
    </xdr:from>
    <xdr:to>
      <xdr:col>14</xdr:col>
      <xdr:colOff>561975</xdr:colOff>
      <xdr:row>38</xdr:row>
      <xdr:rowOff>66675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5200-000007000000}"/>
            </a:ext>
          </a:extLst>
        </xdr:cNvPr>
        <xdr:cNvSpPr/>
      </xdr:nvSpPr>
      <xdr:spPr>
        <a:xfrm>
          <a:off x="10591800" y="6172200"/>
          <a:ext cx="190500" cy="219075"/>
        </a:xfrm>
        <a:prstGeom prst="round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66675</xdr:rowOff>
    </xdr:from>
    <xdr:ext cx="1676400" cy="5143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1676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533400</xdr:colOff>
      <xdr:row>17</xdr:row>
      <xdr:rowOff>66676</xdr:rowOff>
    </xdr:from>
    <xdr:to>
      <xdr:col>14</xdr:col>
      <xdr:colOff>123825</xdr:colOff>
      <xdr:row>35</xdr:row>
      <xdr:rowOff>161004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05725" y="2228851"/>
          <a:ext cx="2638425" cy="352332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O-DIE-11%20FORMATO%20DE%20PRESUPUESTO%20DE%20OBRA%20T.%20OPTIC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"/>
    </sheetNames>
    <sheetDataSet>
      <sheetData sheetId="0">
        <row r="11">
          <cell r="B11">
            <v>1.01</v>
          </cell>
          <cell r="E11" t="str">
            <v>M2</v>
          </cell>
        </row>
        <row r="12">
          <cell r="B12">
            <v>1.02</v>
          </cell>
          <cell r="E12" t="str">
            <v>UND</v>
          </cell>
        </row>
        <row r="13">
          <cell r="B13">
            <v>1.03</v>
          </cell>
          <cell r="E13" t="str">
            <v>M2</v>
          </cell>
        </row>
        <row r="14">
          <cell r="B14">
            <v>1.04</v>
          </cell>
          <cell r="E14" t="str">
            <v>M3</v>
          </cell>
        </row>
        <row r="15">
          <cell r="B15">
            <v>1.05</v>
          </cell>
          <cell r="E15" t="str">
            <v>M2</v>
          </cell>
        </row>
        <row r="16">
          <cell r="B16">
            <v>1.06</v>
          </cell>
          <cell r="E16" t="str">
            <v>UND</v>
          </cell>
        </row>
        <row r="17">
          <cell r="B17">
            <v>1.07</v>
          </cell>
          <cell r="E17" t="str">
            <v>M2</v>
          </cell>
        </row>
        <row r="18">
          <cell r="B18">
            <v>1.08</v>
          </cell>
          <cell r="E18" t="str">
            <v>M2</v>
          </cell>
        </row>
        <row r="19">
          <cell r="B19">
            <v>1.0900000000000001</v>
          </cell>
          <cell r="E19" t="str">
            <v>UND</v>
          </cell>
        </row>
        <row r="20">
          <cell r="B20">
            <v>1.1000000000000001</v>
          </cell>
          <cell r="E20" t="str">
            <v>UND</v>
          </cell>
        </row>
        <row r="21">
          <cell r="B21">
            <v>1.1100000000000001</v>
          </cell>
          <cell r="E21" t="str">
            <v>UND</v>
          </cell>
        </row>
        <row r="22">
          <cell r="B22">
            <v>1.1200000000000001</v>
          </cell>
          <cell r="E22" t="str">
            <v>M2</v>
          </cell>
        </row>
        <row r="24">
          <cell r="B24">
            <v>1.1400000000000001</v>
          </cell>
          <cell r="E24" t="str">
            <v>ML</v>
          </cell>
        </row>
        <row r="26">
          <cell r="B26" t="str">
            <v xml:space="preserve">2. </v>
          </cell>
        </row>
        <row r="28">
          <cell r="B28" t="str">
            <v xml:space="preserve">3. </v>
          </cell>
        </row>
        <row r="29">
          <cell r="B29">
            <v>3.01</v>
          </cell>
          <cell r="E29" t="str">
            <v>M3</v>
          </cell>
        </row>
        <row r="31">
          <cell r="B31">
            <v>4.01</v>
          </cell>
          <cell r="E31" t="str">
            <v>UN</v>
          </cell>
        </row>
        <row r="32">
          <cell r="B32">
            <v>4.0199999999999996</v>
          </cell>
          <cell r="E32" t="str">
            <v>ML</v>
          </cell>
        </row>
        <row r="33">
          <cell r="B33" t="str">
            <v xml:space="preserve">5.  </v>
          </cell>
        </row>
        <row r="34">
          <cell r="B34">
            <v>5.01</v>
          </cell>
          <cell r="E34" t="str">
            <v>M3</v>
          </cell>
        </row>
        <row r="35">
          <cell r="B35">
            <v>5.0199999999999996</v>
          </cell>
          <cell r="E35" t="str">
            <v>ML</v>
          </cell>
        </row>
        <row r="37">
          <cell r="B37">
            <v>5.0399999999999991</v>
          </cell>
          <cell r="E37" t="str">
            <v>M3</v>
          </cell>
        </row>
        <row r="39">
          <cell r="B39" t="str">
            <v xml:space="preserve">6. </v>
          </cell>
        </row>
        <row r="40">
          <cell r="B40">
            <v>6.01</v>
          </cell>
        </row>
        <row r="42">
          <cell r="B42">
            <v>7.01</v>
          </cell>
          <cell r="E42" t="str">
            <v>ML</v>
          </cell>
        </row>
        <row r="43">
          <cell r="B43">
            <v>7.02</v>
          </cell>
          <cell r="E43" t="str">
            <v>UN</v>
          </cell>
        </row>
        <row r="44">
          <cell r="B44" t="str">
            <v xml:space="preserve">8.  </v>
          </cell>
        </row>
        <row r="45">
          <cell r="B45">
            <v>8.01</v>
          </cell>
          <cell r="E45" t="str">
            <v>M2</v>
          </cell>
        </row>
        <row r="47">
          <cell r="B47">
            <v>8.0299999999999994</v>
          </cell>
          <cell r="E47" t="str">
            <v>M2</v>
          </cell>
        </row>
        <row r="48">
          <cell r="B48">
            <v>8.0399999999999991</v>
          </cell>
          <cell r="E48" t="str">
            <v>M2</v>
          </cell>
        </row>
        <row r="50">
          <cell r="B50">
            <v>9.01</v>
          </cell>
          <cell r="E50" t="str">
            <v>M2</v>
          </cell>
        </row>
        <row r="51">
          <cell r="B51">
            <v>9.02</v>
          </cell>
          <cell r="E51" t="str">
            <v>M3</v>
          </cell>
        </row>
        <row r="52">
          <cell r="B52">
            <v>10</v>
          </cell>
        </row>
        <row r="53">
          <cell r="B53">
            <v>10.01</v>
          </cell>
        </row>
        <row r="54">
          <cell r="B54">
            <v>10.02</v>
          </cell>
        </row>
        <row r="55">
          <cell r="B55">
            <v>10.029999999999999</v>
          </cell>
          <cell r="E55" t="str">
            <v>M2</v>
          </cell>
        </row>
        <row r="57">
          <cell r="B57">
            <v>10.049999999999999</v>
          </cell>
          <cell r="E57" t="str">
            <v>M2</v>
          </cell>
        </row>
        <row r="58">
          <cell r="B58">
            <v>10.059999999999999</v>
          </cell>
          <cell r="E58" t="str">
            <v>M2</v>
          </cell>
        </row>
        <row r="60">
          <cell r="B60">
            <v>11.01</v>
          </cell>
          <cell r="E60" t="str">
            <v>ML</v>
          </cell>
        </row>
        <row r="61">
          <cell r="B61">
            <v>11.02</v>
          </cell>
          <cell r="E61" t="str">
            <v>M2</v>
          </cell>
        </row>
        <row r="62">
          <cell r="B62">
            <v>11.03</v>
          </cell>
          <cell r="E62" t="str">
            <v>M2</v>
          </cell>
        </row>
        <row r="64">
          <cell r="B64">
            <v>11.049999999999999</v>
          </cell>
          <cell r="E64" t="str">
            <v>M2</v>
          </cell>
        </row>
        <row r="66">
          <cell r="B66" t="str">
            <v xml:space="preserve">12. </v>
          </cell>
        </row>
        <row r="67">
          <cell r="B67">
            <v>12.01</v>
          </cell>
          <cell r="E67" t="str">
            <v>M2</v>
          </cell>
        </row>
        <row r="68">
          <cell r="B68" t="str">
            <v xml:space="preserve">13. </v>
          </cell>
        </row>
        <row r="69">
          <cell r="B69">
            <v>13.01</v>
          </cell>
          <cell r="E69" t="str">
            <v>M2</v>
          </cell>
        </row>
        <row r="70">
          <cell r="B70">
            <v>13.02</v>
          </cell>
          <cell r="E70" t="str">
            <v>M2</v>
          </cell>
        </row>
        <row r="71">
          <cell r="B71">
            <v>13.03</v>
          </cell>
          <cell r="E71" t="str">
            <v>M2</v>
          </cell>
        </row>
        <row r="72">
          <cell r="B72">
            <v>13.04</v>
          </cell>
          <cell r="E72" t="str">
            <v>M2</v>
          </cell>
        </row>
        <row r="73">
          <cell r="B73">
            <v>13.049999999999999</v>
          </cell>
          <cell r="E73" t="str">
            <v>UN</v>
          </cell>
        </row>
        <row r="74">
          <cell r="B74">
            <v>13.059999999999999</v>
          </cell>
          <cell r="E74" t="str">
            <v>M2</v>
          </cell>
        </row>
        <row r="75">
          <cell r="B75">
            <v>13.069999999999999</v>
          </cell>
          <cell r="E75" t="str">
            <v>UN</v>
          </cell>
        </row>
        <row r="76">
          <cell r="B76">
            <v>13.079999999999998</v>
          </cell>
          <cell r="E76" t="str">
            <v>M2</v>
          </cell>
        </row>
        <row r="78">
          <cell r="B78">
            <v>13.099999999999998</v>
          </cell>
          <cell r="E78" t="str">
            <v>M2</v>
          </cell>
        </row>
        <row r="79">
          <cell r="B79">
            <v>13.109999999999998</v>
          </cell>
          <cell r="E79" t="str">
            <v>M2</v>
          </cell>
        </row>
        <row r="80">
          <cell r="B80" t="str">
            <v xml:space="preserve">14. </v>
          </cell>
        </row>
        <row r="81">
          <cell r="B81">
            <v>14.01</v>
          </cell>
          <cell r="E81" t="str">
            <v>M2</v>
          </cell>
        </row>
        <row r="82">
          <cell r="B82" t="str">
            <v xml:space="preserve">15. </v>
          </cell>
        </row>
        <row r="83">
          <cell r="B83">
            <v>15.01</v>
          </cell>
          <cell r="E83" t="str">
            <v>UND</v>
          </cell>
        </row>
        <row r="84">
          <cell r="B84">
            <v>15.02</v>
          </cell>
          <cell r="E84" t="str">
            <v>ML</v>
          </cell>
        </row>
        <row r="85">
          <cell r="B85">
            <v>15.03</v>
          </cell>
          <cell r="E85" t="str">
            <v>UND</v>
          </cell>
        </row>
        <row r="86">
          <cell r="B86">
            <v>15.04</v>
          </cell>
          <cell r="E86" t="str">
            <v>PTO</v>
          </cell>
        </row>
        <row r="87">
          <cell r="B87">
            <v>15.049999999999999</v>
          </cell>
          <cell r="E87" t="str">
            <v>PTO</v>
          </cell>
        </row>
        <row r="89">
          <cell r="B89">
            <v>15.069999999999999</v>
          </cell>
          <cell r="E89" t="str">
            <v>UN</v>
          </cell>
        </row>
        <row r="98">
          <cell r="E98" t="str">
            <v>UND</v>
          </cell>
        </row>
        <row r="100">
          <cell r="E100" t="str">
            <v>UND</v>
          </cell>
        </row>
        <row r="101">
          <cell r="E101" t="str">
            <v>UND</v>
          </cell>
        </row>
        <row r="103">
          <cell r="E103" t="str">
            <v>UN</v>
          </cell>
        </row>
        <row r="104">
          <cell r="E104" t="str">
            <v>UN</v>
          </cell>
        </row>
        <row r="105">
          <cell r="E105" t="str">
            <v>UN</v>
          </cell>
        </row>
        <row r="106">
          <cell r="E106" t="str">
            <v>UN</v>
          </cell>
        </row>
        <row r="107">
          <cell r="E107" t="str">
            <v>UN</v>
          </cell>
        </row>
        <row r="108">
          <cell r="E108" t="str">
            <v>UN</v>
          </cell>
        </row>
        <row r="110">
          <cell r="E110" t="str">
            <v>UN</v>
          </cell>
        </row>
        <row r="111">
          <cell r="E111" t="str">
            <v>UN</v>
          </cell>
        </row>
        <row r="112">
          <cell r="E112" t="str">
            <v>UN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9"/>
  </sheetPr>
  <dimension ref="B1:O50"/>
  <sheetViews>
    <sheetView workbookViewId="0">
      <selection activeCell="B12" sqref="B12:O12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2" t="s">
        <v>7</v>
      </c>
      <c r="C11" s="3">
        <f>+[1]PRESUP!$B$11</f>
        <v>1.01</v>
      </c>
      <c r="D11" s="2" t="s">
        <v>8</v>
      </c>
      <c r="E11" s="3" t="str">
        <f>+[1]PRESUP!$E$11</f>
        <v>M2</v>
      </c>
      <c r="F11" s="145" t="s">
        <v>9</v>
      </c>
      <c r="G11" s="145"/>
      <c r="H11" s="146" t="s">
        <v>10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6" t="s">
        <v>11</v>
      </c>
      <c r="C17" s="126" t="s">
        <v>12</v>
      </c>
      <c r="D17" s="126"/>
      <c r="E17" s="6" t="s">
        <v>13</v>
      </c>
      <c r="F17" s="6" t="s">
        <v>14</v>
      </c>
      <c r="G17" s="6" t="s">
        <v>15</v>
      </c>
      <c r="H17" s="7" t="s">
        <v>16</v>
      </c>
      <c r="I17" s="6" t="s">
        <v>17</v>
      </c>
      <c r="J17" s="6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27</v>
      </c>
      <c r="D18" s="153"/>
      <c r="E18" s="9">
        <v>11.7</v>
      </c>
      <c r="F18" s="9">
        <v>5.7</v>
      </c>
      <c r="G18" s="9"/>
      <c r="H18" s="9"/>
      <c r="I18" s="9"/>
      <c r="J18" s="9">
        <f>+E18*F18</f>
        <v>66.69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66.69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66.69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14"/>
      <c r="L40" s="14"/>
      <c r="M40" s="14"/>
      <c r="N40" s="14"/>
      <c r="O40" s="15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/>
  </sheetPr>
  <dimension ref="B1:O50"/>
  <sheetViews>
    <sheetView topLeftCell="A3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28" t="s">
        <v>7</v>
      </c>
      <c r="C11" s="30">
        <f>+[1]PRESUP!$B$20</f>
        <v>1.1000000000000001</v>
      </c>
      <c r="D11" s="28" t="s">
        <v>8</v>
      </c>
      <c r="E11" s="29" t="str">
        <f>+[1]PRESUP!$E$20</f>
        <v>UND</v>
      </c>
      <c r="F11" s="145" t="s">
        <v>9</v>
      </c>
      <c r="G11" s="145"/>
      <c r="H11" s="146" t="s">
        <v>66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25" t="s">
        <v>11</v>
      </c>
      <c r="C17" s="126" t="s">
        <v>12</v>
      </c>
      <c r="D17" s="126"/>
      <c r="E17" s="25" t="s">
        <v>13</v>
      </c>
      <c r="F17" s="25" t="s">
        <v>14</v>
      </c>
      <c r="G17" s="25" t="s">
        <v>15</v>
      </c>
      <c r="H17" s="7" t="s">
        <v>16</v>
      </c>
      <c r="I17" s="25" t="s">
        <v>17</v>
      </c>
      <c r="J17" s="25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67</v>
      </c>
      <c r="D18" s="153"/>
      <c r="E18" s="9"/>
      <c r="F18" s="9"/>
      <c r="G18" s="9"/>
      <c r="H18" s="9"/>
      <c r="I18" s="9">
        <v>1</v>
      </c>
      <c r="J18" s="9">
        <f>+I18</f>
        <v>1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J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26"/>
      <c r="L40" s="26"/>
      <c r="M40" s="26"/>
      <c r="N40" s="26"/>
      <c r="O40" s="27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/>
  </sheetPr>
  <dimension ref="B1:O50"/>
  <sheetViews>
    <sheetView topLeftCell="A3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55" t="s">
        <v>7</v>
      </c>
      <c r="C11" s="30">
        <f>+[1]PRESUP!$B$21</f>
        <v>1.1100000000000001</v>
      </c>
      <c r="D11" s="55" t="s">
        <v>8</v>
      </c>
      <c r="E11" s="56" t="str">
        <f>+[1]PRESUP!$E$21</f>
        <v>UND</v>
      </c>
      <c r="F11" s="145" t="s">
        <v>9</v>
      </c>
      <c r="G11" s="145"/>
      <c r="H11" s="146" t="s">
        <v>78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52" t="s">
        <v>11</v>
      </c>
      <c r="C17" s="126" t="s">
        <v>12</v>
      </c>
      <c r="D17" s="126"/>
      <c r="E17" s="52" t="s">
        <v>13</v>
      </c>
      <c r="F17" s="52" t="s">
        <v>14</v>
      </c>
      <c r="G17" s="52" t="s">
        <v>15</v>
      </c>
      <c r="H17" s="7" t="s">
        <v>16</v>
      </c>
      <c r="I17" s="52" t="s">
        <v>17</v>
      </c>
      <c r="J17" s="52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79</v>
      </c>
      <c r="D18" s="153"/>
      <c r="E18" s="9"/>
      <c r="F18" s="9"/>
      <c r="G18" s="9"/>
      <c r="H18" s="9"/>
      <c r="I18" s="9">
        <v>1</v>
      </c>
      <c r="J18" s="9">
        <f>+I18</f>
        <v>1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J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53"/>
      <c r="L40" s="53"/>
      <c r="M40" s="53"/>
      <c r="N40" s="53"/>
      <c r="O40" s="54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/>
  </sheetPr>
  <dimension ref="B1:O50"/>
  <sheetViews>
    <sheetView topLeftCell="A3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55" t="s">
        <v>7</v>
      </c>
      <c r="C11" s="30">
        <f>+[1]PRESUP!$B$22</f>
        <v>1.1200000000000001</v>
      </c>
      <c r="D11" s="55" t="s">
        <v>8</v>
      </c>
      <c r="E11" s="56" t="str">
        <f>+[1]PRESUP!$E$22</f>
        <v>M2</v>
      </c>
      <c r="F11" s="145" t="s">
        <v>9</v>
      </c>
      <c r="G11" s="145"/>
      <c r="H11" s="146" t="s">
        <v>80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52" t="s">
        <v>11</v>
      </c>
      <c r="C17" s="126" t="s">
        <v>12</v>
      </c>
      <c r="D17" s="126"/>
      <c r="E17" s="52" t="s">
        <v>13</v>
      </c>
      <c r="F17" s="52" t="s">
        <v>14</v>
      </c>
      <c r="G17" s="52" t="s">
        <v>15</v>
      </c>
      <c r="H17" s="7" t="s">
        <v>16</v>
      </c>
      <c r="I17" s="52" t="s">
        <v>17</v>
      </c>
      <c r="J17" s="52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92">
        <v>1</v>
      </c>
      <c r="C18" s="170" t="s">
        <v>81</v>
      </c>
      <c r="D18" s="170"/>
      <c r="E18" s="9">
        <f>3.8*3</f>
        <v>11.399999999999999</v>
      </c>
      <c r="F18" s="9"/>
      <c r="G18" s="9">
        <v>1.7</v>
      </c>
      <c r="H18" s="9"/>
      <c r="I18" s="9">
        <v>2</v>
      </c>
      <c r="J18" s="9">
        <f>+PRODUCT(E18:I18)</f>
        <v>38.759999999999991</v>
      </c>
      <c r="K18" s="154"/>
      <c r="L18" s="155"/>
      <c r="M18" s="155"/>
      <c r="N18" s="155"/>
      <c r="O18" s="156"/>
    </row>
    <row r="19" spans="2:15" ht="15" customHeight="1" x14ac:dyDescent="0.2">
      <c r="B19" s="92"/>
      <c r="C19" s="170"/>
      <c r="D19" s="170"/>
      <c r="E19" s="9"/>
      <c r="F19" s="9"/>
      <c r="G19" s="9"/>
      <c r="H19" s="9"/>
      <c r="I19" s="9"/>
      <c r="J19" s="9"/>
      <c r="K19" s="157"/>
      <c r="L19" s="158"/>
      <c r="M19" s="158"/>
      <c r="N19" s="158"/>
      <c r="O19" s="159"/>
    </row>
    <row r="20" spans="2:15" ht="15" customHeight="1" x14ac:dyDescent="0.2">
      <c r="B20" s="92"/>
      <c r="C20" s="170"/>
      <c r="D20" s="170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38.759999999999991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38.759999999999991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53"/>
      <c r="L40" s="53"/>
      <c r="M40" s="53"/>
      <c r="N40" s="53"/>
      <c r="O40" s="54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78F11-50F7-4276-B4DC-7C8BA2A1F2F2}">
  <sheetPr>
    <tabColor theme="9"/>
  </sheetPr>
  <dimension ref="B1:O50"/>
  <sheetViews>
    <sheetView topLeftCell="A3" workbookViewId="0">
      <selection activeCell="I25" sqref="I25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121" t="s">
        <v>7</v>
      </c>
      <c r="C11" s="30">
        <v>1.1299999999999999</v>
      </c>
      <c r="D11" s="121" t="s">
        <v>8</v>
      </c>
      <c r="E11" s="122" t="s">
        <v>86</v>
      </c>
      <c r="F11" s="145" t="s">
        <v>9</v>
      </c>
      <c r="G11" s="145"/>
      <c r="H11" s="171" t="s">
        <v>181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118" t="s">
        <v>11</v>
      </c>
      <c r="C17" s="126" t="s">
        <v>12</v>
      </c>
      <c r="D17" s="126"/>
      <c r="E17" s="118" t="s">
        <v>13</v>
      </c>
      <c r="F17" s="118" t="s">
        <v>14</v>
      </c>
      <c r="G17" s="118" t="s">
        <v>15</v>
      </c>
      <c r="H17" s="7" t="s">
        <v>16</v>
      </c>
      <c r="I17" s="118" t="s">
        <v>17</v>
      </c>
      <c r="J17" s="118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92">
        <v>1</v>
      </c>
      <c r="C18" s="170" t="s">
        <v>182</v>
      </c>
      <c r="D18" s="170"/>
      <c r="E18" s="9"/>
      <c r="F18" s="9"/>
      <c r="G18" s="9"/>
      <c r="H18" s="9"/>
      <c r="I18" s="9">
        <v>2</v>
      </c>
      <c r="J18" s="9">
        <f>+PRODUCT(E18:I18)</f>
        <v>2</v>
      </c>
      <c r="K18" s="154"/>
      <c r="L18" s="155"/>
      <c r="M18" s="155"/>
      <c r="N18" s="155"/>
      <c r="O18" s="156"/>
    </row>
    <row r="19" spans="2:15" ht="15" customHeight="1" x14ac:dyDescent="0.2">
      <c r="B19" s="92"/>
      <c r="C19" s="170"/>
      <c r="D19" s="170"/>
      <c r="E19" s="9"/>
      <c r="F19" s="9"/>
      <c r="G19" s="9"/>
      <c r="H19" s="9"/>
      <c r="I19" s="9"/>
      <c r="J19" s="9"/>
      <c r="K19" s="157"/>
      <c r="L19" s="158"/>
      <c r="M19" s="158"/>
      <c r="N19" s="158"/>
      <c r="O19" s="159"/>
    </row>
    <row r="20" spans="2:15" ht="15" customHeight="1" x14ac:dyDescent="0.2">
      <c r="B20" s="92"/>
      <c r="C20" s="170"/>
      <c r="D20" s="170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2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2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119"/>
      <c r="L40" s="119"/>
      <c r="M40" s="119"/>
      <c r="N40" s="119"/>
      <c r="O40" s="120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1:D31"/>
    <mergeCell ref="C32:D32"/>
    <mergeCell ref="C33:D33"/>
    <mergeCell ref="C34:D34"/>
    <mergeCell ref="C35:D35"/>
    <mergeCell ref="C36:D36"/>
    <mergeCell ref="C25:D25"/>
    <mergeCell ref="C26:D26"/>
    <mergeCell ref="C27:D27"/>
    <mergeCell ref="C28:D28"/>
    <mergeCell ref="C29:D29"/>
    <mergeCell ref="C30:D30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F11:G11"/>
    <mergeCell ref="H11:O11"/>
    <mergeCell ref="B12:O12"/>
    <mergeCell ref="B13:B16"/>
    <mergeCell ref="C13:D16"/>
    <mergeCell ref="E13:J16"/>
    <mergeCell ref="B5:O5"/>
    <mergeCell ref="B6:C9"/>
    <mergeCell ref="D6:M9"/>
    <mergeCell ref="N6:O7"/>
    <mergeCell ref="N8:O9"/>
    <mergeCell ref="B10:O10"/>
    <mergeCell ref="B2:C4"/>
    <mergeCell ref="D2:O2"/>
    <mergeCell ref="D3:O3"/>
    <mergeCell ref="D4:E4"/>
    <mergeCell ref="F4:G4"/>
    <mergeCell ref="H4:M4"/>
    <mergeCell ref="N4:O4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F4E7B-4413-4E2B-B4CA-323645087F2B}">
  <sheetPr>
    <tabColor theme="9"/>
  </sheetPr>
  <dimension ref="B1:O50"/>
  <sheetViews>
    <sheetView topLeftCell="A3" workbookViewId="0">
      <selection activeCell="C11" sqref="C11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121" t="s">
        <v>7</v>
      </c>
      <c r="C11" s="30">
        <v>1.1399999999999999</v>
      </c>
      <c r="D11" s="121" t="s">
        <v>8</v>
      </c>
      <c r="E11" s="174" t="s">
        <v>183</v>
      </c>
      <c r="F11" s="145" t="s">
        <v>9</v>
      </c>
      <c r="G11" s="145"/>
      <c r="H11" s="171" t="s">
        <v>184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118" t="s">
        <v>11</v>
      </c>
      <c r="C17" s="126" t="s">
        <v>12</v>
      </c>
      <c r="D17" s="126"/>
      <c r="E17" s="118" t="s">
        <v>13</v>
      </c>
      <c r="F17" s="118" t="s">
        <v>14</v>
      </c>
      <c r="G17" s="118" t="s">
        <v>15</v>
      </c>
      <c r="H17" s="7" t="s">
        <v>16</v>
      </c>
      <c r="I17" s="118" t="s">
        <v>17</v>
      </c>
      <c r="J17" s="118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92">
        <v>1</v>
      </c>
      <c r="C18" s="170" t="s">
        <v>182</v>
      </c>
      <c r="D18" s="170"/>
      <c r="E18" s="9"/>
      <c r="F18" s="9"/>
      <c r="G18" s="9"/>
      <c r="H18" s="9"/>
      <c r="I18" s="9">
        <v>84</v>
      </c>
      <c r="J18" s="9">
        <f>+PRODUCT(E18:I18)</f>
        <v>84</v>
      </c>
      <c r="K18" s="154"/>
      <c r="L18" s="155"/>
      <c r="M18" s="155"/>
      <c r="N18" s="155"/>
      <c r="O18" s="156"/>
    </row>
    <row r="19" spans="2:15" ht="15" customHeight="1" x14ac:dyDescent="0.2">
      <c r="B19" s="92"/>
      <c r="C19" s="170"/>
      <c r="D19" s="170"/>
      <c r="E19" s="9"/>
      <c r="F19" s="9"/>
      <c r="G19" s="9"/>
      <c r="H19" s="9"/>
      <c r="I19" s="9"/>
      <c r="J19" s="9"/>
      <c r="K19" s="157"/>
      <c r="L19" s="158"/>
      <c r="M19" s="158"/>
      <c r="N19" s="158"/>
      <c r="O19" s="159"/>
    </row>
    <row r="20" spans="2:15" ht="15" customHeight="1" x14ac:dyDescent="0.2">
      <c r="B20" s="92"/>
      <c r="C20" s="170"/>
      <c r="D20" s="170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84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84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119"/>
      <c r="L40" s="119"/>
      <c r="M40" s="119"/>
      <c r="N40" s="119"/>
      <c r="O40" s="120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1:D31"/>
    <mergeCell ref="C32:D32"/>
    <mergeCell ref="C33:D33"/>
    <mergeCell ref="C34:D34"/>
    <mergeCell ref="C35:D35"/>
    <mergeCell ref="C36:D36"/>
    <mergeCell ref="C25:D25"/>
    <mergeCell ref="C26:D26"/>
    <mergeCell ref="C27:D27"/>
    <mergeCell ref="C28:D28"/>
    <mergeCell ref="C29:D29"/>
    <mergeCell ref="C30:D30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F11:G11"/>
    <mergeCell ref="H11:O11"/>
    <mergeCell ref="B12:O12"/>
    <mergeCell ref="B13:B16"/>
    <mergeCell ref="C13:D16"/>
    <mergeCell ref="E13:J16"/>
    <mergeCell ref="B5:O5"/>
    <mergeCell ref="B6:C9"/>
    <mergeCell ref="D6:M9"/>
    <mergeCell ref="N6:O7"/>
    <mergeCell ref="N8:O9"/>
    <mergeCell ref="B10:O10"/>
    <mergeCell ref="B2:C4"/>
    <mergeCell ref="D2:O2"/>
    <mergeCell ref="D3:O3"/>
    <mergeCell ref="D4:E4"/>
    <mergeCell ref="F4:G4"/>
    <mergeCell ref="H4:M4"/>
    <mergeCell ref="N4:O4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46750-5C6B-4310-891B-8157FF417E65}">
  <sheetPr>
    <tabColor theme="9"/>
  </sheetPr>
  <dimension ref="B1:O50"/>
  <sheetViews>
    <sheetView topLeftCell="A3" workbookViewId="0">
      <selection activeCell="J19" sqref="J1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121" t="s">
        <v>7</v>
      </c>
      <c r="C11" s="30">
        <v>1.1499999999999999</v>
      </c>
      <c r="D11" s="121" t="s">
        <v>8</v>
      </c>
      <c r="E11" s="175" t="s">
        <v>186</v>
      </c>
      <c r="F11" s="145" t="s">
        <v>9</v>
      </c>
      <c r="G11" s="145"/>
      <c r="H11" s="171" t="s">
        <v>185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118" t="s">
        <v>11</v>
      </c>
      <c r="C17" s="126" t="s">
        <v>12</v>
      </c>
      <c r="D17" s="126"/>
      <c r="E17" s="118" t="s">
        <v>13</v>
      </c>
      <c r="F17" s="118" t="s">
        <v>14</v>
      </c>
      <c r="G17" s="118" t="s">
        <v>15</v>
      </c>
      <c r="H17" s="7" t="s">
        <v>16</v>
      </c>
      <c r="I17" s="118" t="s">
        <v>17</v>
      </c>
      <c r="J17" s="118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92">
        <v>1</v>
      </c>
      <c r="C18" s="170" t="s">
        <v>187</v>
      </c>
      <c r="D18" s="170"/>
      <c r="E18" s="9"/>
      <c r="F18" s="9"/>
      <c r="G18" s="9"/>
      <c r="H18" s="9"/>
      <c r="I18" s="9">
        <v>6</v>
      </c>
      <c r="J18" s="9">
        <f>+PRODUCT(E18:I18)</f>
        <v>6</v>
      </c>
      <c r="K18" s="154"/>
      <c r="L18" s="155"/>
      <c r="M18" s="155"/>
      <c r="N18" s="155"/>
      <c r="O18" s="156"/>
    </row>
    <row r="19" spans="2:15" ht="15" customHeight="1" x14ac:dyDescent="0.2">
      <c r="B19" s="92"/>
      <c r="C19" s="170"/>
      <c r="D19" s="170"/>
      <c r="E19" s="9"/>
      <c r="F19" s="9"/>
      <c r="G19" s="9"/>
      <c r="H19" s="9"/>
      <c r="I19" s="9"/>
      <c r="J19" s="9"/>
      <c r="K19" s="157"/>
      <c r="L19" s="158"/>
      <c r="M19" s="158"/>
      <c r="N19" s="158"/>
      <c r="O19" s="159"/>
    </row>
    <row r="20" spans="2:15" ht="15" customHeight="1" x14ac:dyDescent="0.2">
      <c r="B20" s="92"/>
      <c r="C20" s="170"/>
      <c r="D20" s="170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6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6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119"/>
      <c r="L40" s="119"/>
      <c r="M40" s="119"/>
      <c r="N40" s="119"/>
      <c r="O40" s="120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1:D31"/>
    <mergeCell ref="C32:D32"/>
    <mergeCell ref="C33:D33"/>
    <mergeCell ref="C34:D34"/>
    <mergeCell ref="C35:D35"/>
    <mergeCell ref="C36:D36"/>
    <mergeCell ref="C25:D25"/>
    <mergeCell ref="C26:D26"/>
    <mergeCell ref="C27:D27"/>
    <mergeCell ref="C28:D28"/>
    <mergeCell ref="C29:D29"/>
    <mergeCell ref="C30:D30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F11:G11"/>
    <mergeCell ref="H11:O11"/>
    <mergeCell ref="B12:O12"/>
    <mergeCell ref="B13:B16"/>
    <mergeCell ref="C13:D16"/>
    <mergeCell ref="E13:J16"/>
    <mergeCell ref="B5:O5"/>
    <mergeCell ref="B6:C9"/>
    <mergeCell ref="D6:M9"/>
    <mergeCell ref="N6:O7"/>
    <mergeCell ref="N8:O9"/>
    <mergeCell ref="B10:O10"/>
    <mergeCell ref="B2:C4"/>
    <mergeCell ref="D2:O2"/>
    <mergeCell ref="D3:O3"/>
    <mergeCell ref="D4:E4"/>
    <mergeCell ref="F4:G4"/>
    <mergeCell ref="H4:M4"/>
    <mergeCell ref="N4:O4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0">
    <tabColor theme="9"/>
  </sheetPr>
  <dimension ref="B1:O50"/>
  <sheetViews>
    <sheetView topLeftCell="A20" workbookViewId="0">
      <selection activeCell="E21" sqref="E21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4" t="s">
        <v>7</v>
      </c>
      <c r="C11" s="3">
        <f>+[1]PRESUP!$B$24</f>
        <v>1.1400000000000001</v>
      </c>
      <c r="D11" s="4" t="s">
        <v>8</v>
      </c>
      <c r="E11" s="3" t="str">
        <f>+[1]PRESUP!$E$24</f>
        <v>ML</v>
      </c>
      <c r="F11" s="145" t="s">
        <v>9</v>
      </c>
      <c r="G11" s="145"/>
      <c r="H11" s="146" t="s">
        <v>49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6" t="s">
        <v>11</v>
      </c>
      <c r="C17" s="126" t="s">
        <v>12</v>
      </c>
      <c r="D17" s="126"/>
      <c r="E17" s="6" t="s">
        <v>13</v>
      </c>
      <c r="F17" s="6" t="s">
        <v>14</v>
      </c>
      <c r="G17" s="6" t="s">
        <v>15</v>
      </c>
      <c r="H17" s="7" t="s">
        <v>16</v>
      </c>
      <c r="I17" s="6" t="s">
        <v>17</v>
      </c>
      <c r="J17" s="6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34</v>
      </c>
      <c r="D18" s="153"/>
      <c r="E18" s="9">
        <v>12</v>
      </c>
      <c r="F18" s="9">
        <v>1.3</v>
      </c>
      <c r="G18" s="9">
        <v>0.2</v>
      </c>
      <c r="H18" s="9"/>
      <c r="I18" s="9">
        <v>2</v>
      </c>
      <c r="J18" s="9">
        <f>+PRODUCT(E18:I18)</f>
        <v>6.2400000000000011</v>
      </c>
      <c r="K18" s="154"/>
      <c r="L18" s="155"/>
      <c r="M18" s="155"/>
      <c r="N18" s="155"/>
      <c r="O18" s="156"/>
    </row>
    <row r="19" spans="2:15" ht="15" customHeight="1" x14ac:dyDescent="0.2">
      <c r="B19" s="8">
        <v>2</v>
      </c>
      <c r="C19" s="153" t="s">
        <v>35</v>
      </c>
      <c r="D19" s="153"/>
      <c r="E19" s="9">
        <v>8.1999999999999993</v>
      </c>
      <c r="F19" s="9">
        <v>2</v>
      </c>
      <c r="G19" s="9">
        <v>0.2</v>
      </c>
      <c r="H19" s="9"/>
      <c r="I19" s="9">
        <v>1</v>
      </c>
      <c r="J19" s="9">
        <f>+PRODUCT(E19:I19)</f>
        <v>3.28</v>
      </c>
      <c r="K19" s="157"/>
      <c r="L19" s="158"/>
      <c r="M19" s="158"/>
      <c r="N19" s="158"/>
      <c r="O19" s="159"/>
    </row>
    <row r="20" spans="2:15" ht="15" customHeight="1" x14ac:dyDescent="0.2">
      <c r="B20" s="8">
        <v>3</v>
      </c>
      <c r="C20" s="153" t="s">
        <v>36</v>
      </c>
      <c r="D20" s="153"/>
      <c r="E20" s="9">
        <v>8.1999999999999993</v>
      </c>
      <c r="F20" s="9">
        <v>2.1</v>
      </c>
      <c r="G20" s="9">
        <v>0.2</v>
      </c>
      <c r="H20" s="9"/>
      <c r="I20" s="9">
        <v>1</v>
      </c>
      <c r="J20" s="9">
        <f>+PRODUCT(E20:I20)</f>
        <v>3.444</v>
      </c>
      <c r="K20" s="157"/>
      <c r="L20" s="158"/>
      <c r="M20" s="158"/>
      <c r="N20" s="158"/>
      <c r="O20" s="159"/>
    </row>
    <row r="21" spans="2:15" ht="15" customHeight="1" x14ac:dyDescent="0.2">
      <c r="B21" s="8">
        <v>4</v>
      </c>
      <c r="C21" s="153" t="s">
        <v>111</v>
      </c>
      <c r="D21" s="153"/>
      <c r="E21" s="9"/>
      <c r="F21" s="9">
        <v>0.8</v>
      </c>
      <c r="G21" s="9">
        <v>0.7</v>
      </c>
      <c r="H21" s="9"/>
      <c r="I21" s="9">
        <v>1</v>
      </c>
      <c r="J21" s="9">
        <f>+PRODUCT(E21:I21)</f>
        <v>0.55999999999999994</v>
      </c>
      <c r="K21" s="157"/>
      <c r="L21" s="158"/>
      <c r="M21" s="158"/>
      <c r="N21" s="158"/>
      <c r="O21" s="159"/>
    </row>
    <row r="22" spans="2:15" ht="15" customHeight="1" x14ac:dyDescent="0.2">
      <c r="B22" s="8">
        <v>5</v>
      </c>
      <c r="C22" s="153" t="s">
        <v>112</v>
      </c>
      <c r="D22" s="153"/>
      <c r="E22" s="9">
        <v>8</v>
      </c>
      <c r="F22" s="9">
        <v>0.2</v>
      </c>
      <c r="G22" s="9">
        <v>0.4</v>
      </c>
      <c r="H22" s="9"/>
      <c r="I22" s="9">
        <v>1</v>
      </c>
      <c r="J22" s="9">
        <f>+PRODUCT(E22:I22)</f>
        <v>0.64000000000000012</v>
      </c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14.164000000000003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14.164000000000003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14"/>
      <c r="L40" s="14"/>
      <c r="M40" s="14"/>
      <c r="N40" s="14"/>
      <c r="O40" s="15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tabColor theme="9"/>
  </sheetPr>
  <dimension ref="B1:O50"/>
  <sheetViews>
    <sheetView topLeftCell="A12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4" t="s">
        <v>7</v>
      </c>
      <c r="C11" s="3" t="str">
        <f>+[1]PRESUP!$B$26</f>
        <v xml:space="preserve">2. </v>
      </c>
      <c r="D11" s="4" t="s">
        <v>8</v>
      </c>
      <c r="E11" s="3">
        <f>+[1]PRESUP!$E$26</f>
        <v>0</v>
      </c>
      <c r="F11" s="145" t="s">
        <v>9</v>
      </c>
      <c r="G11" s="145"/>
      <c r="H11" s="146" t="s">
        <v>48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6" t="s">
        <v>11</v>
      </c>
      <c r="C17" s="126" t="s">
        <v>12</v>
      </c>
      <c r="D17" s="126"/>
      <c r="E17" s="6" t="s">
        <v>13</v>
      </c>
      <c r="F17" s="6" t="s">
        <v>14</v>
      </c>
      <c r="G17" s="6" t="s">
        <v>15</v>
      </c>
      <c r="H17" s="7" t="s">
        <v>16</v>
      </c>
      <c r="I17" s="6" t="s">
        <v>17</v>
      </c>
      <c r="J17" s="6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34</v>
      </c>
      <c r="D18" s="153"/>
      <c r="E18" s="9">
        <v>12</v>
      </c>
      <c r="F18" s="9">
        <v>1.3</v>
      </c>
      <c r="G18" s="9">
        <v>0.2</v>
      </c>
      <c r="H18" s="9"/>
      <c r="I18" s="9">
        <v>2</v>
      </c>
      <c r="J18" s="9">
        <f>+PRODUCT(E18:I18)</f>
        <v>6.2400000000000011</v>
      </c>
      <c r="K18" s="154"/>
      <c r="L18" s="155"/>
      <c r="M18" s="155"/>
      <c r="N18" s="155"/>
      <c r="O18" s="156"/>
    </row>
    <row r="19" spans="2:15" ht="15" customHeight="1" x14ac:dyDescent="0.2">
      <c r="B19" s="8">
        <v>2</v>
      </c>
      <c r="C19" s="153" t="s">
        <v>35</v>
      </c>
      <c r="D19" s="153"/>
      <c r="E19" s="9">
        <v>8.1999999999999993</v>
      </c>
      <c r="F19" s="9">
        <v>2</v>
      </c>
      <c r="G19" s="9">
        <v>0.2</v>
      </c>
      <c r="H19" s="9"/>
      <c r="I19" s="9">
        <v>1</v>
      </c>
      <c r="J19" s="9">
        <f>+PRODUCT(E19:I19)</f>
        <v>3.28</v>
      </c>
      <c r="K19" s="157"/>
      <c r="L19" s="158"/>
      <c r="M19" s="158"/>
      <c r="N19" s="158"/>
      <c r="O19" s="159"/>
    </row>
    <row r="20" spans="2:15" ht="15" customHeight="1" x14ac:dyDescent="0.2">
      <c r="B20" s="8">
        <v>3</v>
      </c>
      <c r="C20" s="153" t="s">
        <v>36</v>
      </c>
      <c r="D20" s="153"/>
      <c r="E20" s="9">
        <v>8.1999999999999993</v>
      </c>
      <c r="F20" s="9">
        <v>2.1</v>
      </c>
      <c r="G20" s="9">
        <v>0.2</v>
      </c>
      <c r="H20" s="9"/>
      <c r="I20" s="9">
        <v>1</v>
      </c>
      <c r="J20" s="9">
        <f>+PRODUCT(E20:I20)</f>
        <v>3.444</v>
      </c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12.964000000000002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12.964000000000002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14"/>
      <c r="L40" s="14"/>
      <c r="M40" s="14"/>
      <c r="N40" s="14"/>
      <c r="O40" s="15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/>
  </sheetPr>
  <dimension ref="B1:O50"/>
  <sheetViews>
    <sheetView topLeftCell="A12" zoomScaleNormal="100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39" t="s">
        <v>7</v>
      </c>
      <c r="C11" s="40" t="str">
        <f>+[1]PRESUP!$B$28</f>
        <v xml:space="preserve">3. </v>
      </c>
      <c r="D11" s="39" t="s">
        <v>8</v>
      </c>
      <c r="E11" s="46">
        <f>+[1]PRESUP!$E$28</f>
        <v>0</v>
      </c>
      <c r="F11" s="145" t="s">
        <v>9</v>
      </c>
      <c r="G11" s="145"/>
      <c r="H11" s="146" t="s">
        <v>113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36" t="s">
        <v>11</v>
      </c>
      <c r="C17" s="126" t="s">
        <v>12</v>
      </c>
      <c r="D17" s="126"/>
      <c r="E17" s="36" t="s">
        <v>13</v>
      </c>
      <c r="F17" s="36" t="s">
        <v>14</v>
      </c>
      <c r="G17" s="36" t="s">
        <v>15</v>
      </c>
      <c r="H17" s="7" t="s">
        <v>16</v>
      </c>
      <c r="I17" s="36" t="s">
        <v>17</v>
      </c>
      <c r="J17" s="36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0" t="s">
        <v>106</v>
      </c>
      <c r="D18" s="170"/>
      <c r="E18" s="9"/>
      <c r="F18" s="9"/>
      <c r="G18" s="9"/>
      <c r="H18" s="9"/>
      <c r="I18" s="9">
        <v>8</v>
      </c>
      <c r="J18" s="9">
        <f>+PRODUCT(E18:I18)</f>
        <v>8</v>
      </c>
      <c r="K18" s="154"/>
      <c r="L18" s="155"/>
      <c r="M18" s="155"/>
      <c r="N18" s="155"/>
      <c r="O18" s="156"/>
    </row>
    <row r="19" spans="2:15" ht="15" customHeight="1" x14ac:dyDescent="0.2">
      <c r="B19" s="8">
        <v>2</v>
      </c>
      <c r="C19" s="170" t="s">
        <v>83</v>
      </c>
      <c r="D19" s="170"/>
      <c r="E19" s="9"/>
      <c r="F19" s="9"/>
      <c r="G19" s="9"/>
      <c r="H19" s="9"/>
      <c r="I19" s="9">
        <v>16</v>
      </c>
      <c r="J19" s="9">
        <f>+PRODUCT(E19:I19)</f>
        <v>16</v>
      </c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24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24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37"/>
      <c r="L40" s="37"/>
      <c r="M40" s="37"/>
      <c r="N40" s="37"/>
      <c r="O40" s="38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/>
  </sheetPr>
  <dimension ref="B1:O50"/>
  <sheetViews>
    <sheetView topLeftCell="A12" workbookViewId="0">
      <selection activeCell="E22" sqref="E22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75" t="s">
        <v>7</v>
      </c>
      <c r="C11" s="76">
        <f>+[1]PRESUP!$B$29</f>
        <v>3.01</v>
      </c>
      <c r="D11" s="75" t="s">
        <v>8</v>
      </c>
      <c r="E11" s="46" t="str">
        <f>+[1]PRESUP!$E$29</f>
        <v>M3</v>
      </c>
      <c r="F11" s="145" t="s">
        <v>9</v>
      </c>
      <c r="G11" s="145"/>
      <c r="H11" s="146" t="s">
        <v>103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72" t="s">
        <v>11</v>
      </c>
      <c r="C17" s="126" t="s">
        <v>12</v>
      </c>
      <c r="D17" s="126"/>
      <c r="E17" s="72" t="s">
        <v>13</v>
      </c>
      <c r="F17" s="72" t="s">
        <v>14</v>
      </c>
      <c r="G17" s="72" t="s">
        <v>15</v>
      </c>
      <c r="H17" s="7" t="s">
        <v>16</v>
      </c>
      <c r="I17" s="72" t="s">
        <v>17</v>
      </c>
      <c r="J17" s="72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/>
      <c r="D18" s="153"/>
      <c r="E18" s="9">
        <f>1.3+1.3+0.8+0.8</f>
        <v>4.2</v>
      </c>
      <c r="F18" s="9"/>
      <c r="G18" s="9"/>
      <c r="H18" s="9"/>
      <c r="I18" s="9">
        <v>1</v>
      </c>
      <c r="J18" s="9">
        <f t="shared" ref="J18:J24" si="0">+PRODUCT(E18:I18)</f>
        <v>4.2</v>
      </c>
      <c r="K18" s="154"/>
      <c r="L18" s="155"/>
      <c r="M18" s="155"/>
      <c r="N18" s="155"/>
      <c r="O18" s="156"/>
    </row>
    <row r="19" spans="2:15" ht="15" customHeight="1" x14ac:dyDescent="0.2">
      <c r="B19" s="8">
        <v>2</v>
      </c>
      <c r="C19" s="153"/>
      <c r="D19" s="153"/>
      <c r="E19" s="9">
        <f>2.2+1.7</f>
        <v>3.9000000000000004</v>
      </c>
      <c r="F19" s="9"/>
      <c r="G19" s="9"/>
      <c r="H19" s="9"/>
      <c r="I19" s="9">
        <v>1</v>
      </c>
      <c r="J19" s="9">
        <f t="shared" si="0"/>
        <v>3.9000000000000004</v>
      </c>
      <c r="K19" s="157"/>
      <c r="L19" s="158"/>
      <c r="M19" s="158"/>
      <c r="N19" s="158"/>
      <c r="O19" s="159"/>
    </row>
    <row r="20" spans="2:15" ht="15" customHeight="1" x14ac:dyDescent="0.2">
      <c r="B20" s="8">
        <v>3</v>
      </c>
      <c r="C20" s="153"/>
      <c r="D20" s="153"/>
      <c r="E20" s="9">
        <f>1.2+1.6</f>
        <v>2.8</v>
      </c>
      <c r="F20" s="9"/>
      <c r="G20" s="9"/>
      <c r="H20" s="9"/>
      <c r="I20" s="9">
        <v>1</v>
      </c>
      <c r="J20" s="9">
        <f t="shared" si="0"/>
        <v>2.8</v>
      </c>
      <c r="K20" s="157"/>
      <c r="L20" s="158"/>
      <c r="M20" s="158"/>
      <c r="N20" s="158"/>
      <c r="O20" s="159"/>
    </row>
    <row r="21" spans="2:15" ht="15" customHeight="1" x14ac:dyDescent="0.2">
      <c r="B21" s="8">
        <v>4</v>
      </c>
      <c r="C21" s="153"/>
      <c r="D21" s="153"/>
      <c r="E21" s="9">
        <f>1+1+0.6+0.6</f>
        <v>3.2</v>
      </c>
      <c r="F21" s="9"/>
      <c r="G21" s="9"/>
      <c r="H21" s="9"/>
      <c r="I21" s="9">
        <v>1</v>
      </c>
      <c r="J21" s="9">
        <f t="shared" si="0"/>
        <v>3.2</v>
      </c>
      <c r="K21" s="157"/>
      <c r="L21" s="158"/>
      <c r="M21" s="158"/>
      <c r="N21" s="158"/>
      <c r="O21" s="159"/>
    </row>
    <row r="22" spans="2:15" ht="15" customHeight="1" x14ac:dyDescent="0.2">
      <c r="B22" s="8">
        <v>5</v>
      </c>
      <c r="C22" s="153"/>
      <c r="D22" s="153"/>
      <c r="E22" s="9">
        <f>2+1.7</f>
        <v>3.7</v>
      </c>
      <c r="F22" s="9"/>
      <c r="G22" s="9"/>
      <c r="H22" s="9"/>
      <c r="I22" s="9">
        <v>1</v>
      </c>
      <c r="J22" s="9">
        <f t="shared" si="0"/>
        <v>3.7</v>
      </c>
      <c r="K22" s="157"/>
      <c r="L22" s="158"/>
      <c r="M22" s="158"/>
      <c r="N22" s="158"/>
      <c r="O22" s="159"/>
    </row>
    <row r="23" spans="2:15" ht="15" customHeight="1" x14ac:dyDescent="0.2">
      <c r="B23" s="8">
        <v>6</v>
      </c>
      <c r="C23" s="153"/>
      <c r="D23" s="153"/>
      <c r="E23" s="9">
        <f>1.7+2.2</f>
        <v>3.9000000000000004</v>
      </c>
      <c r="F23" s="9"/>
      <c r="G23" s="9"/>
      <c r="H23" s="9"/>
      <c r="I23" s="9">
        <v>1</v>
      </c>
      <c r="J23" s="9">
        <f t="shared" si="0"/>
        <v>3.9000000000000004</v>
      </c>
      <c r="K23" s="157"/>
      <c r="L23" s="158"/>
      <c r="M23" s="158"/>
      <c r="N23" s="158"/>
      <c r="O23" s="159"/>
    </row>
    <row r="24" spans="2:15" ht="15" customHeight="1" x14ac:dyDescent="0.2">
      <c r="B24" s="8">
        <v>7</v>
      </c>
      <c r="C24" s="153"/>
      <c r="D24" s="153"/>
      <c r="E24" s="9">
        <f>1.6+1.8</f>
        <v>3.4000000000000004</v>
      </c>
      <c r="F24" s="9"/>
      <c r="G24" s="9"/>
      <c r="H24" s="9"/>
      <c r="I24" s="9">
        <v>1</v>
      </c>
      <c r="J24" s="9">
        <f t="shared" si="0"/>
        <v>3.4000000000000004</v>
      </c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25.1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25.1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73"/>
      <c r="L40" s="73"/>
      <c r="M40" s="73"/>
      <c r="N40" s="73"/>
      <c r="O40" s="74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9"/>
  </sheetPr>
  <dimension ref="B1:O50"/>
  <sheetViews>
    <sheetView topLeftCell="A6" workbookViewId="0">
      <selection activeCell="C18" sqref="C18:D18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2" t="s">
        <v>7</v>
      </c>
      <c r="C11" s="3">
        <f>+[1]PRESUP!$B$12</f>
        <v>1.02</v>
      </c>
      <c r="D11" s="2" t="s">
        <v>8</v>
      </c>
      <c r="E11" s="3" t="str">
        <f>+[1]PRESUP!$E$12</f>
        <v>UND</v>
      </c>
      <c r="F11" s="145" t="s">
        <v>9</v>
      </c>
      <c r="G11" s="145"/>
      <c r="H11" s="146" t="s">
        <v>30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6" t="s">
        <v>11</v>
      </c>
      <c r="C17" s="126" t="s">
        <v>12</v>
      </c>
      <c r="D17" s="126"/>
      <c r="E17" s="6" t="s">
        <v>13</v>
      </c>
      <c r="F17" s="6" t="s">
        <v>14</v>
      </c>
      <c r="G17" s="6" t="s">
        <v>15</v>
      </c>
      <c r="H17" s="7" t="s">
        <v>16</v>
      </c>
      <c r="I17" s="6" t="s">
        <v>17</v>
      </c>
      <c r="J17" s="6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68</v>
      </c>
      <c r="D18" s="153"/>
      <c r="E18" s="9"/>
      <c r="F18" s="9"/>
      <c r="G18" s="9"/>
      <c r="H18" s="9"/>
      <c r="I18" s="9">
        <v>8</v>
      </c>
      <c r="J18" s="9">
        <f>+I18</f>
        <v>8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8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8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14"/>
      <c r="L40" s="14"/>
      <c r="M40" s="14"/>
      <c r="N40" s="14"/>
      <c r="O40" s="15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/>
  </sheetPr>
  <dimension ref="B1:O50"/>
  <sheetViews>
    <sheetView topLeftCell="A6" workbookViewId="0">
      <selection activeCell="J26" sqref="J26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33" t="s">
        <v>7</v>
      </c>
      <c r="C11" s="30">
        <f>+[1]PRESUP!$B$31</f>
        <v>4.01</v>
      </c>
      <c r="D11" s="33" t="s">
        <v>8</v>
      </c>
      <c r="E11" s="31" t="str">
        <f>+[1]PRESUP!$E$31</f>
        <v>UN</v>
      </c>
      <c r="F11" s="145" t="s">
        <v>9</v>
      </c>
      <c r="G11" s="145"/>
      <c r="H11" s="171" t="s">
        <v>69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32" t="s">
        <v>11</v>
      </c>
      <c r="C17" s="126" t="s">
        <v>12</v>
      </c>
      <c r="D17" s="126"/>
      <c r="E17" s="32" t="s">
        <v>13</v>
      </c>
      <c r="F17" s="32" t="s">
        <v>14</v>
      </c>
      <c r="G17" s="32" t="s">
        <v>15</v>
      </c>
      <c r="H17" s="7" t="s">
        <v>16</v>
      </c>
      <c r="I17" s="32" t="s">
        <v>17</v>
      </c>
      <c r="J17" s="32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92">
        <v>1</v>
      </c>
      <c r="C18" s="170" t="s">
        <v>34</v>
      </c>
      <c r="D18" s="170"/>
      <c r="E18" s="9">
        <v>12</v>
      </c>
      <c r="F18" s="9">
        <v>1.3</v>
      </c>
      <c r="G18" s="9">
        <v>0.08</v>
      </c>
      <c r="H18" s="9"/>
      <c r="I18" s="9">
        <v>2</v>
      </c>
      <c r="J18" s="9">
        <f>+PRODUCT(E18:I18)</f>
        <v>2.4960000000000004</v>
      </c>
      <c r="K18" s="154"/>
      <c r="L18" s="155"/>
      <c r="M18" s="155"/>
      <c r="N18" s="155"/>
      <c r="O18" s="156"/>
    </row>
    <row r="19" spans="2:15" ht="15" customHeight="1" x14ac:dyDescent="0.2">
      <c r="B19" s="92">
        <v>2</v>
      </c>
      <c r="C19" s="170" t="s">
        <v>35</v>
      </c>
      <c r="D19" s="170"/>
      <c r="E19" s="9">
        <v>8.1999999999999993</v>
      </c>
      <c r="F19" s="9">
        <v>2</v>
      </c>
      <c r="G19" s="9">
        <v>0.08</v>
      </c>
      <c r="H19" s="9"/>
      <c r="I19" s="9">
        <v>1</v>
      </c>
      <c r="J19" s="9">
        <f>+PRODUCT(E19:I19)</f>
        <v>1.3119999999999998</v>
      </c>
      <c r="K19" s="157"/>
      <c r="L19" s="158"/>
      <c r="M19" s="158"/>
      <c r="N19" s="158"/>
      <c r="O19" s="159"/>
    </row>
    <row r="20" spans="2:15" ht="15" customHeight="1" x14ac:dyDescent="0.2">
      <c r="B20" s="92">
        <v>3</v>
      </c>
      <c r="C20" s="170" t="s">
        <v>36</v>
      </c>
      <c r="D20" s="170"/>
      <c r="E20" s="9">
        <v>8.1999999999999993</v>
      </c>
      <c r="F20" s="9">
        <v>2.1</v>
      </c>
      <c r="G20" s="9">
        <v>0.08</v>
      </c>
      <c r="H20" s="9"/>
      <c r="I20" s="9">
        <v>1</v>
      </c>
      <c r="J20" s="9">
        <f>+PRODUCT(E20:I20)</f>
        <v>1.3775999999999999</v>
      </c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5.1856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5.1856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34"/>
      <c r="L40" s="34"/>
      <c r="M40" s="34"/>
      <c r="N40" s="34"/>
      <c r="O40" s="35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5">
    <tabColor theme="9"/>
  </sheetPr>
  <dimension ref="B1:O50"/>
  <sheetViews>
    <sheetView topLeftCell="A20" workbookViewId="0">
      <selection activeCell="F38" sqref="F38:J38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4" t="s">
        <v>7</v>
      </c>
      <c r="C11" s="30">
        <f>+[1]PRESUP!$B$32</f>
        <v>4.0199999999999996</v>
      </c>
      <c r="D11" s="4" t="s">
        <v>8</v>
      </c>
      <c r="E11" s="3" t="str">
        <f>+[1]PRESUP!$E$32</f>
        <v>ML</v>
      </c>
      <c r="F11" s="145" t="s">
        <v>9</v>
      </c>
      <c r="G11" s="145"/>
      <c r="H11" s="146" t="s">
        <v>56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6" t="s">
        <v>11</v>
      </c>
      <c r="C17" s="126" t="s">
        <v>12</v>
      </c>
      <c r="D17" s="126"/>
      <c r="E17" s="6" t="s">
        <v>13</v>
      </c>
      <c r="F17" s="6" t="s">
        <v>14</v>
      </c>
      <c r="G17" s="6" t="s">
        <v>15</v>
      </c>
      <c r="H17" s="7" t="s">
        <v>16</v>
      </c>
      <c r="I17" s="6" t="s">
        <v>17</v>
      </c>
      <c r="J17" s="6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0" t="s">
        <v>106</v>
      </c>
      <c r="D18" s="170"/>
      <c r="E18" s="9"/>
      <c r="F18" s="9"/>
      <c r="G18" s="9">
        <v>2.1</v>
      </c>
      <c r="H18" s="9"/>
      <c r="I18" s="9">
        <v>2</v>
      </c>
      <c r="J18" s="9">
        <f>+G18*I18</f>
        <v>4.2</v>
      </c>
      <c r="K18" s="154"/>
      <c r="L18" s="155"/>
      <c r="M18" s="155"/>
      <c r="N18" s="155"/>
      <c r="O18" s="156"/>
    </row>
    <row r="19" spans="2:15" ht="15" customHeight="1" x14ac:dyDescent="0.2">
      <c r="B19" s="8">
        <v>2</v>
      </c>
      <c r="C19" s="170" t="s">
        <v>83</v>
      </c>
      <c r="D19" s="170"/>
      <c r="E19" s="9"/>
      <c r="F19" s="9"/>
      <c r="G19" s="9">
        <v>2.1</v>
      </c>
      <c r="H19" s="9"/>
      <c r="I19" s="9">
        <v>4</v>
      </c>
      <c r="J19" s="9">
        <f>+G19*I19</f>
        <v>8.4</v>
      </c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12.600000000000001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12.600000000000001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14"/>
      <c r="L40" s="14"/>
      <c r="M40" s="14"/>
      <c r="N40" s="14"/>
      <c r="O40" s="15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6">
    <tabColor theme="9"/>
  </sheetPr>
  <dimension ref="B1:O50"/>
  <sheetViews>
    <sheetView topLeftCell="A6" workbookViewId="0">
      <selection activeCell="E26" sqref="E26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23" t="s">
        <v>7</v>
      </c>
      <c r="C11" s="30" t="str">
        <f>+[1]PRESUP!$B$33</f>
        <v xml:space="preserve">5.  </v>
      </c>
      <c r="D11" s="23" t="s">
        <v>8</v>
      </c>
      <c r="E11" s="24">
        <f>+[1]PRESUP!$E$33</f>
        <v>0</v>
      </c>
      <c r="F11" s="145" t="s">
        <v>9</v>
      </c>
      <c r="G11" s="145"/>
      <c r="H11" s="146" t="s">
        <v>57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20" t="s">
        <v>11</v>
      </c>
      <c r="C17" s="126" t="s">
        <v>12</v>
      </c>
      <c r="D17" s="126"/>
      <c r="E17" s="20" t="s">
        <v>13</v>
      </c>
      <c r="F17" s="20" t="s">
        <v>14</v>
      </c>
      <c r="G17" s="20" t="s">
        <v>15</v>
      </c>
      <c r="H17" s="7" t="s">
        <v>16</v>
      </c>
      <c r="I17" s="20" t="s">
        <v>17</v>
      </c>
      <c r="J17" s="20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92">
        <v>1</v>
      </c>
      <c r="C18" s="170" t="s">
        <v>106</v>
      </c>
      <c r="D18" s="170"/>
      <c r="E18" s="9">
        <v>4</v>
      </c>
      <c r="F18" s="9"/>
      <c r="G18" s="9"/>
      <c r="H18" s="9"/>
      <c r="I18" s="9">
        <v>1</v>
      </c>
      <c r="J18" s="9">
        <f>+E18*I18</f>
        <v>4</v>
      </c>
      <c r="K18" s="154"/>
      <c r="L18" s="155"/>
      <c r="M18" s="155"/>
      <c r="N18" s="155"/>
      <c r="O18" s="156"/>
    </row>
    <row r="19" spans="2:15" ht="15" customHeight="1" x14ac:dyDescent="0.2">
      <c r="B19" s="92">
        <v>2</v>
      </c>
      <c r="C19" s="170" t="s">
        <v>83</v>
      </c>
      <c r="D19" s="170"/>
      <c r="E19" s="9">
        <v>4.8</v>
      </c>
      <c r="F19" s="9"/>
      <c r="G19" s="9"/>
      <c r="H19" s="9"/>
      <c r="I19" s="9">
        <v>1</v>
      </c>
      <c r="J19" s="9">
        <f>+E19*I19</f>
        <v>4.8</v>
      </c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8.8000000000000007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8.8000000000000007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21"/>
      <c r="L40" s="21"/>
      <c r="M40" s="21"/>
      <c r="N40" s="21"/>
      <c r="O40" s="22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/>
  </sheetPr>
  <dimension ref="B1:O50"/>
  <sheetViews>
    <sheetView topLeftCell="A12" workbookViewId="0">
      <selection activeCell="E22" sqref="E22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39" t="s">
        <v>7</v>
      </c>
      <c r="C11" s="30">
        <f>+[1]PRESUP!$B$34</f>
        <v>5.01</v>
      </c>
      <c r="D11" s="39" t="s">
        <v>8</v>
      </c>
      <c r="E11" s="40" t="str">
        <f>+[1]PRESUP!$E$34</f>
        <v>M3</v>
      </c>
      <c r="F11" s="145" t="s">
        <v>9</v>
      </c>
      <c r="G11" s="145"/>
      <c r="H11" s="171" t="s">
        <v>70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36" t="s">
        <v>11</v>
      </c>
      <c r="C17" s="126" t="s">
        <v>12</v>
      </c>
      <c r="D17" s="126"/>
      <c r="E17" s="36" t="s">
        <v>13</v>
      </c>
      <c r="F17" s="36" t="s">
        <v>14</v>
      </c>
      <c r="G17" s="36" t="s">
        <v>15</v>
      </c>
      <c r="H17" s="7" t="s">
        <v>16</v>
      </c>
      <c r="I17" s="36" t="s">
        <v>17</v>
      </c>
      <c r="J17" s="36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/>
      <c r="D18" s="153"/>
      <c r="E18" s="9">
        <v>1.3</v>
      </c>
      <c r="F18" s="9">
        <v>0.8</v>
      </c>
      <c r="G18" s="9">
        <v>0.1</v>
      </c>
      <c r="H18" s="9"/>
      <c r="I18" s="9">
        <v>1</v>
      </c>
      <c r="J18" s="9">
        <f t="shared" ref="J18:J24" si="0">+PRODUCT(E18:I18)</f>
        <v>0.10400000000000001</v>
      </c>
      <c r="K18" s="154"/>
      <c r="L18" s="155"/>
      <c r="M18" s="155"/>
      <c r="N18" s="155"/>
      <c r="O18" s="156"/>
    </row>
    <row r="19" spans="2:15" ht="15" customHeight="1" x14ac:dyDescent="0.2">
      <c r="B19" s="8">
        <v>2</v>
      </c>
      <c r="C19" s="153"/>
      <c r="D19" s="153"/>
      <c r="E19" s="9">
        <v>1.1000000000000001</v>
      </c>
      <c r="F19" s="9">
        <v>0.85</v>
      </c>
      <c r="G19" s="9">
        <v>0.1</v>
      </c>
      <c r="H19" s="9"/>
      <c r="I19" s="9">
        <v>1</v>
      </c>
      <c r="J19" s="9">
        <f t="shared" si="0"/>
        <v>9.3500000000000014E-2</v>
      </c>
      <c r="K19" s="157"/>
      <c r="L19" s="158"/>
      <c r="M19" s="158"/>
      <c r="N19" s="158"/>
      <c r="O19" s="159"/>
    </row>
    <row r="20" spans="2:15" ht="15" customHeight="1" x14ac:dyDescent="0.2">
      <c r="B20" s="8">
        <v>3</v>
      </c>
      <c r="C20" s="153"/>
      <c r="D20" s="153"/>
      <c r="E20" s="9">
        <v>0.6</v>
      </c>
      <c r="F20" s="9">
        <v>0.8</v>
      </c>
      <c r="G20" s="9">
        <v>0.1</v>
      </c>
      <c r="H20" s="9"/>
      <c r="I20" s="9">
        <v>1</v>
      </c>
      <c r="J20" s="9">
        <f t="shared" si="0"/>
        <v>4.8000000000000001E-2</v>
      </c>
      <c r="K20" s="157"/>
      <c r="L20" s="158"/>
      <c r="M20" s="158"/>
      <c r="N20" s="158"/>
      <c r="O20" s="159"/>
    </row>
    <row r="21" spans="2:15" ht="15" customHeight="1" x14ac:dyDescent="0.2">
      <c r="B21" s="8">
        <v>4</v>
      </c>
      <c r="C21" s="153"/>
      <c r="D21" s="153"/>
      <c r="E21" s="9">
        <v>0.6</v>
      </c>
      <c r="F21" s="9">
        <v>1</v>
      </c>
      <c r="G21" s="9">
        <v>0.1</v>
      </c>
      <c r="H21" s="9"/>
      <c r="I21" s="9">
        <v>1</v>
      </c>
      <c r="J21" s="9">
        <f t="shared" si="0"/>
        <v>0.06</v>
      </c>
      <c r="K21" s="157"/>
      <c r="L21" s="158"/>
      <c r="M21" s="158"/>
      <c r="N21" s="158"/>
      <c r="O21" s="159"/>
    </row>
    <row r="22" spans="2:15" ht="15" customHeight="1" x14ac:dyDescent="0.2">
      <c r="B22" s="8">
        <v>5</v>
      </c>
      <c r="C22" s="153"/>
      <c r="D22" s="153"/>
      <c r="E22" s="9">
        <v>1</v>
      </c>
      <c r="F22" s="9">
        <v>0.85</v>
      </c>
      <c r="G22" s="9">
        <v>0.1</v>
      </c>
      <c r="H22" s="9"/>
      <c r="I22" s="9">
        <v>1</v>
      </c>
      <c r="J22" s="9">
        <f t="shared" si="0"/>
        <v>8.5000000000000006E-2</v>
      </c>
      <c r="K22" s="157"/>
      <c r="L22" s="158"/>
      <c r="M22" s="158"/>
      <c r="N22" s="158"/>
      <c r="O22" s="159"/>
    </row>
    <row r="23" spans="2:15" ht="15" customHeight="1" x14ac:dyDescent="0.2">
      <c r="B23" s="8">
        <v>6</v>
      </c>
      <c r="C23" s="153"/>
      <c r="D23" s="153"/>
      <c r="E23" s="9">
        <v>0.85</v>
      </c>
      <c r="F23" s="9">
        <v>1.1000000000000001</v>
      </c>
      <c r="G23" s="9">
        <v>0.1</v>
      </c>
      <c r="H23" s="9"/>
      <c r="I23" s="9">
        <v>1</v>
      </c>
      <c r="J23" s="9">
        <f t="shared" si="0"/>
        <v>9.3500000000000014E-2</v>
      </c>
      <c r="K23" s="157"/>
      <c r="L23" s="158"/>
      <c r="M23" s="158"/>
      <c r="N23" s="158"/>
      <c r="O23" s="159"/>
    </row>
    <row r="24" spans="2:15" ht="15" customHeight="1" x14ac:dyDescent="0.2">
      <c r="B24" s="8">
        <v>7</v>
      </c>
      <c r="C24" s="153"/>
      <c r="D24" s="153"/>
      <c r="E24" s="9">
        <v>0.8</v>
      </c>
      <c r="F24" s="9">
        <v>0.9</v>
      </c>
      <c r="G24" s="9">
        <v>0.1</v>
      </c>
      <c r="H24" s="9"/>
      <c r="I24" s="9">
        <v>1</v>
      </c>
      <c r="J24" s="9">
        <f t="shared" si="0"/>
        <v>7.2000000000000008E-2</v>
      </c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0.55600000000000005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0.55600000000000005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37"/>
      <c r="L40" s="37"/>
      <c r="M40" s="37"/>
      <c r="N40" s="37"/>
      <c r="O40" s="38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9"/>
  </sheetPr>
  <dimension ref="B1:O50"/>
  <sheetViews>
    <sheetView topLeftCell="A9" workbookViewId="0">
      <selection activeCell="E11" sqref="E11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43" t="s">
        <v>7</v>
      </c>
      <c r="C11" s="30">
        <f>+[1]PRESUP!$B$35</f>
        <v>5.0199999999999996</v>
      </c>
      <c r="D11" s="43" t="s">
        <v>8</v>
      </c>
      <c r="E11" s="41" t="str">
        <f>+[1]PRESUP!$E$35</f>
        <v>ML</v>
      </c>
      <c r="F11" s="145" t="s">
        <v>9</v>
      </c>
      <c r="G11" s="145"/>
      <c r="H11" s="171" t="s">
        <v>178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42" t="s">
        <v>11</v>
      </c>
      <c r="C17" s="126" t="s">
        <v>12</v>
      </c>
      <c r="D17" s="126"/>
      <c r="E17" s="42" t="s">
        <v>13</v>
      </c>
      <c r="F17" s="42" t="s">
        <v>14</v>
      </c>
      <c r="G17" s="42" t="s">
        <v>15</v>
      </c>
      <c r="H17" s="7" t="s">
        <v>16</v>
      </c>
      <c r="I17" s="42" t="s">
        <v>17</v>
      </c>
      <c r="J17" s="42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/>
      <c r="C18" s="153" t="s">
        <v>72</v>
      </c>
      <c r="D18" s="153"/>
      <c r="E18" s="9"/>
      <c r="F18" s="9"/>
      <c r="G18" s="9"/>
      <c r="H18" s="9"/>
      <c r="I18" s="9"/>
      <c r="J18" s="9"/>
      <c r="K18" s="154"/>
      <c r="L18" s="155"/>
      <c r="M18" s="155"/>
      <c r="N18" s="155"/>
      <c r="O18" s="156"/>
    </row>
    <row r="19" spans="2:15" ht="15" customHeight="1" x14ac:dyDescent="0.2">
      <c r="B19" s="8">
        <v>1</v>
      </c>
      <c r="C19" s="153" t="s">
        <v>75</v>
      </c>
      <c r="D19" s="153"/>
      <c r="E19" s="9"/>
      <c r="F19" s="9"/>
      <c r="G19" s="9"/>
      <c r="H19" s="9"/>
      <c r="I19" s="9">
        <v>3.5</v>
      </c>
      <c r="J19" s="9">
        <f>+PRODUCT(E19:I19)</f>
        <v>3.5</v>
      </c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3.5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3.5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44"/>
      <c r="L40" s="44"/>
      <c r="M40" s="44"/>
      <c r="N40" s="44"/>
      <c r="O40" s="45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/>
  </sheetPr>
  <dimension ref="B1:O50"/>
  <sheetViews>
    <sheetView topLeftCell="A9" workbookViewId="0">
      <selection activeCell="E24" sqref="E24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84" t="s">
        <v>7</v>
      </c>
      <c r="C11" s="30">
        <f>+[1]PRESUP!$B$37</f>
        <v>5.0399999999999991</v>
      </c>
      <c r="D11" s="84" t="s">
        <v>8</v>
      </c>
      <c r="E11" s="82" t="str">
        <f>+[1]PRESUP!$E$37</f>
        <v>M3</v>
      </c>
      <c r="F11" s="145" t="s">
        <v>9</v>
      </c>
      <c r="G11" s="145"/>
      <c r="H11" s="171" t="s">
        <v>114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83" t="s">
        <v>11</v>
      </c>
      <c r="C17" s="126" t="s">
        <v>12</v>
      </c>
      <c r="D17" s="126"/>
      <c r="E17" s="83" t="s">
        <v>13</v>
      </c>
      <c r="F17" s="83" t="s">
        <v>14</v>
      </c>
      <c r="G17" s="83" t="s">
        <v>15</v>
      </c>
      <c r="H17" s="7" t="s">
        <v>16</v>
      </c>
      <c r="I17" s="83" t="s">
        <v>116</v>
      </c>
      <c r="J17" s="83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115</v>
      </c>
      <c r="D18" s="153"/>
      <c r="E18" s="9">
        <v>1.3</v>
      </c>
      <c r="F18" s="9">
        <v>0.8</v>
      </c>
      <c r="G18" s="9"/>
      <c r="H18" s="9">
        <f>+E18*F18</f>
        <v>1.04</v>
      </c>
      <c r="I18" s="9">
        <f>75.1/(6*2.35)</f>
        <v>5.326241134751772</v>
      </c>
      <c r="J18" s="9">
        <f t="shared" ref="J18:J24" si="0">+PRODUCT(E18:I18)</f>
        <v>5.7608624113475173</v>
      </c>
      <c r="K18" s="154"/>
      <c r="L18" s="155"/>
      <c r="M18" s="155"/>
      <c r="N18" s="155"/>
      <c r="O18" s="156"/>
    </row>
    <row r="19" spans="2:15" ht="15" customHeight="1" x14ac:dyDescent="0.2">
      <c r="B19" s="8">
        <v>2</v>
      </c>
      <c r="C19" s="153"/>
      <c r="D19" s="153"/>
      <c r="E19" s="9">
        <v>1.1000000000000001</v>
      </c>
      <c r="F19" s="9">
        <v>0.85</v>
      </c>
      <c r="G19" s="9"/>
      <c r="H19" s="9">
        <f t="shared" ref="H19:H24" si="1">+E19*F19</f>
        <v>0.93500000000000005</v>
      </c>
      <c r="I19" s="9">
        <f t="shared" ref="I19:I24" si="2">75.1/(6*2.35)</f>
        <v>5.326241134751772</v>
      </c>
      <c r="J19" s="9">
        <f t="shared" si="0"/>
        <v>4.6563331560283689</v>
      </c>
      <c r="K19" s="157"/>
      <c r="L19" s="158"/>
      <c r="M19" s="158"/>
      <c r="N19" s="158"/>
      <c r="O19" s="159"/>
    </row>
    <row r="20" spans="2:15" ht="15" customHeight="1" x14ac:dyDescent="0.2">
      <c r="B20" s="8">
        <v>3</v>
      </c>
      <c r="C20" s="153"/>
      <c r="D20" s="153"/>
      <c r="E20" s="9">
        <v>0.6</v>
      </c>
      <c r="F20" s="9">
        <v>0.8</v>
      </c>
      <c r="G20" s="9"/>
      <c r="H20" s="9">
        <f t="shared" si="1"/>
        <v>0.48</v>
      </c>
      <c r="I20" s="9">
        <f t="shared" si="2"/>
        <v>5.326241134751772</v>
      </c>
      <c r="J20" s="9">
        <f t="shared" si="0"/>
        <v>1.2271659574468081</v>
      </c>
      <c r="K20" s="157"/>
      <c r="L20" s="158"/>
      <c r="M20" s="158"/>
      <c r="N20" s="158"/>
      <c r="O20" s="159"/>
    </row>
    <row r="21" spans="2:15" ht="15" customHeight="1" x14ac:dyDescent="0.2">
      <c r="B21" s="8">
        <v>4</v>
      </c>
      <c r="C21" s="153"/>
      <c r="D21" s="153"/>
      <c r="E21" s="9">
        <v>1.2</v>
      </c>
      <c r="F21" s="9">
        <v>1</v>
      </c>
      <c r="G21" s="9"/>
      <c r="H21" s="9">
        <f t="shared" si="1"/>
        <v>1.2</v>
      </c>
      <c r="I21" s="9">
        <f t="shared" si="2"/>
        <v>5.326241134751772</v>
      </c>
      <c r="J21" s="9">
        <f t="shared" si="0"/>
        <v>7.669787234042551</v>
      </c>
      <c r="K21" s="157"/>
      <c r="L21" s="158"/>
      <c r="M21" s="158"/>
      <c r="N21" s="158"/>
      <c r="O21" s="159"/>
    </row>
    <row r="22" spans="2:15" ht="15" customHeight="1" x14ac:dyDescent="0.2">
      <c r="B22" s="8">
        <v>5</v>
      </c>
      <c r="C22" s="153"/>
      <c r="D22" s="153"/>
      <c r="E22" s="9">
        <v>1</v>
      </c>
      <c r="F22" s="9">
        <v>0.85</v>
      </c>
      <c r="G22" s="9"/>
      <c r="H22" s="9">
        <f t="shared" si="1"/>
        <v>0.85</v>
      </c>
      <c r="I22" s="9">
        <f t="shared" si="2"/>
        <v>5.326241134751772</v>
      </c>
      <c r="J22" s="9">
        <f t="shared" si="0"/>
        <v>3.848209219858155</v>
      </c>
      <c r="K22" s="157"/>
      <c r="L22" s="158"/>
      <c r="M22" s="158"/>
      <c r="N22" s="158"/>
      <c r="O22" s="159"/>
    </row>
    <row r="23" spans="2:15" ht="15" customHeight="1" x14ac:dyDescent="0.2">
      <c r="B23" s="8">
        <v>6</v>
      </c>
      <c r="C23" s="153"/>
      <c r="D23" s="153"/>
      <c r="E23" s="9">
        <v>0.85</v>
      </c>
      <c r="F23" s="9">
        <v>1.1000000000000001</v>
      </c>
      <c r="G23" s="9"/>
      <c r="H23" s="9">
        <f t="shared" si="1"/>
        <v>0.93500000000000005</v>
      </c>
      <c r="I23" s="9">
        <f t="shared" si="2"/>
        <v>5.326241134751772</v>
      </c>
      <c r="J23" s="9">
        <f t="shared" si="0"/>
        <v>4.6563331560283689</v>
      </c>
      <c r="K23" s="157"/>
      <c r="L23" s="158"/>
      <c r="M23" s="158"/>
      <c r="N23" s="158"/>
      <c r="O23" s="159"/>
    </row>
    <row r="24" spans="2:15" ht="15" customHeight="1" x14ac:dyDescent="0.2">
      <c r="B24" s="8">
        <v>7</v>
      </c>
      <c r="C24" s="153"/>
      <c r="D24" s="153"/>
      <c r="E24" s="9">
        <v>0.8</v>
      </c>
      <c r="F24" s="9">
        <v>0.9</v>
      </c>
      <c r="G24" s="9"/>
      <c r="H24" s="9">
        <f t="shared" si="1"/>
        <v>0.72000000000000008</v>
      </c>
      <c r="I24" s="9">
        <f t="shared" si="2"/>
        <v>5.326241134751772</v>
      </c>
      <c r="J24" s="9">
        <f t="shared" si="0"/>
        <v>2.761123404255319</v>
      </c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30.579814539007085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30.579814539007085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85"/>
      <c r="L40" s="85"/>
      <c r="M40" s="85"/>
      <c r="N40" s="85"/>
      <c r="O40" s="86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9"/>
  </sheetPr>
  <dimension ref="B1:O50"/>
  <sheetViews>
    <sheetView topLeftCell="A20" workbookViewId="0">
      <selection activeCell="J31" sqref="J31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43" t="s">
        <v>7</v>
      </c>
      <c r="C11" s="30" t="str">
        <f>+[1]PRESUP!$B$39</f>
        <v xml:space="preserve">6. </v>
      </c>
      <c r="D11" s="43" t="s">
        <v>8</v>
      </c>
      <c r="E11" s="41">
        <f>+[1]PRESUP!$E$39</f>
        <v>0</v>
      </c>
      <c r="F11" s="145" t="s">
        <v>9</v>
      </c>
      <c r="G11" s="145"/>
      <c r="H11" s="171" t="s">
        <v>71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42" t="s">
        <v>11</v>
      </c>
      <c r="C17" s="126" t="s">
        <v>12</v>
      </c>
      <c r="D17" s="126"/>
      <c r="E17" s="42" t="s">
        <v>13</v>
      </c>
      <c r="F17" s="42" t="s">
        <v>14</v>
      </c>
      <c r="G17" s="42" t="s">
        <v>15</v>
      </c>
      <c r="H17" s="7" t="s">
        <v>16</v>
      </c>
      <c r="I17" s="42" t="s">
        <v>17</v>
      </c>
      <c r="J17" s="42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/>
      <c r="C18" s="170" t="s">
        <v>72</v>
      </c>
      <c r="D18" s="170"/>
      <c r="E18" s="9"/>
      <c r="F18" s="9"/>
      <c r="G18" s="9"/>
      <c r="H18" s="9"/>
      <c r="I18" s="9"/>
      <c r="J18" s="9"/>
      <c r="K18" s="154"/>
      <c r="L18" s="155"/>
      <c r="M18" s="155"/>
      <c r="N18" s="155"/>
      <c r="O18" s="156"/>
    </row>
    <row r="19" spans="2:15" ht="15" customHeight="1" x14ac:dyDescent="0.2">
      <c r="B19" s="92">
        <v>1</v>
      </c>
      <c r="C19" s="170" t="s">
        <v>73</v>
      </c>
      <c r="D19" s="170"/>
      <c r="E19" s="9">
        <v>2</v>
      </c>
      <c r="F19" s="9"/>
      <c r="G19" s="9"/>
      <c r="H19" s="9"/>
      <c r="I19" s="9">
        <f>+PRODUCT(D19:H19)</f>
        <v>2</v>
      </c>
      <c r="J19" s="9">
        <f>+PRODUCT(E19:I19)</f>
        <v>4</v>
      </c>
      <c r="K19" s="157"/>
      <c r="L19" s="158"/>
      <c r="M19" s="158"/>
      <c r="N19" s="158"/>
      <c r="O19" s="159"/>
    </row>
    <row r="20" spans="2:15" ht="15" customHeight="1" x14ac:dyDescent="0.2">
      <c r="B20" s="92">
        <v>2</v>
      </c>
      <c r="C20" s="170" t="s">
        <v>74</v>
      </c>
      <c r="D20" s="170"/>
      <c r="E20" s="9">
        <f>3.8+0.4</f>
        <v>4.2</v>
      </c>
      <c r="F20" s="9"/>
      <c r="G20" s="9"/>
      <c r="H20" s="9"/>
      <c r="I20" s="9">
        <v>2</v>
      </c>
      <c r="J20" s="9">
        <f>+PRODUCT(E20:I20)</f>
        <v>8.4</v>
      </c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12.4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12.4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44"/>
      <c r="L40" s="44"/>
      <c r="M40" s="44"/>
      <c r="N40" s="44"/>
      <c r="O40" s="45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9"/>
  </sheetPr>
  <dimension ref="B1:O50"/>
  <sheetViews>
    <sheetView topLeftCell="A17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43" t="s">
        <v>7</v>
      </c>
      <c r="C11" s="30">
        <f>+[1]PRESUP!$B$40</f>
        <v>6.01</v>
      </c>
      <c r="D11" s="43" t="s">
        <v>8</v>
      </c>
      <c r="E11" s="41" t="s">
        <v>86</v>
      </c>
      <c r="F11" s="145" t="s">
        <v>9</v>
      </c>
      <c r="G11" s="145"/>
      <c r="H11" s="171" t="s">
        <v>85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42" t="s">
        <v>11</v>
      </c>
      <c r="C17" s="126" t="s">
        <v>12</v>
      </c>
      <c r="D17" s="126"/>
      <c r="E17" s="42" t="s">
        <v>13</v>
      </c>
      <c r="F17" s="42" t="s">
        <v>14</v>
      </c>
      <c r="G17" s="42" t="s">
        <v>15</v>
      </c>
      <c r="H17" s="7" t="s">
        <v>16</v>
      </c>
      <c r="I17" s="42" t="s">
        <v>17</v>
      </c>
      <c r="J17" s="42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/>
      <c r="C18" s="153" t="s">
        <v>72</v>
      </c>
      <c r="D18" s="153"/>
      <c r="E18" s="9"/>
      <c r="F18" s="9"/>
      <c r="G18" s="9"/>
      <c r="H18" s="9"/>
      <c r="I18" s="9"/>
      <c r="J18" s="9"/>
      <c r="K18" s="154"/>
      <c r="L18" s="155"/>
      <c r="M18" s="155"/>
      <c r="N18" s="155"/>
      <c r="O18" s="156"/>
    </row>
    <row r="19" spans="2:15" ht="15" customHeight="1" x14ac:dyDescent="0.2">
      <c r="B19" s="8">
        <v>1</v>
      </c>
      <c r="C19" s="153" t="s">
        <v>73</v>
      </c>
      <c r="D19" s="153"/>
      <c r="E19" s="9"/>
      <c r="F19" s="9"/>
      <c r="G19" s="9"/>
      <c r="H19" s="9"/>
      <c r="I19" s="9">
        <v>2</v>
      </c>
      <c r="J19" s="9">
        <f>+PRODUCT(E19:I19)</f>
        <v>2</v>
      </c>
      <c r="K19" s="157"/>
      <c r="L19" s="158"/>
      <c r="M19" s="158"/>
      <c r="N19" s="158"/>
      <c r="O19" s="159"/>
    </row>
    <row r="20" spans="2:15" ht="15" customHeight="1" x14ac:dyDescent="0.2">
      <c r="B20" s="8">
        <v>2</v>
      </c>
      <c r="C20" s="153" t="s">
        <v>74</v>
      </c>
      <c r="D20" s="153"/>
      <c r="E20" s="9"/>
      <c r="F20" s="9"/>
      <c r="G20" s="9"/>
      <c r="H20" s="9"/>
      <c r="I20" s="9">
        <v>2</v>
      </c>
      <c r="J20" s="9">
        <f>+PRODUCT(E20:I20)</f>
        <v>2</v>
      </c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4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4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44"/>
      <c r="L40" s="44"/>
      <c r="M40" s="44"/>
      <c r="N40" s="44"/>
      <c r="O40" s="45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9"/>
  </sheetPr>
  <dimension ref="B1:O50"/>
  <sheetViews>
    <sheetView topLeftCell="A20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69" t="s">
        <v>7</v>
      </c>
      <c r="C11" s="30">
        <f>+[1]PRESUP!$B$42</f>
        <v>7.01</v>
      </c>
      <c r="D11" s="69" t="s">
        <v>8</v>
      </c>
      <c r="E11" s="67" t="str">
        <f>+[1]PRESUP!$E$42</f>
        <v>ML</v>
      </c>
      <c r="F11" s="145" t="s">
        <v>9</v>
      </c>
      <c r="G11" s="145"/>
      <c r="H11" s="146" t="s">
        <v>97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68" t="s">
        <v>11</v>
      </c>
      <c r="C17" s="126" t="s">
        <v>12</v>
      </c>
      <c r="D17" s="126"/>
      <c r="E17" s="68" t="s">
        <v>13</v>
      </c>
      <c r="F17" s="68" t="s">
        <v>14</v>
      </c>
      <c r="G17" s="68" t="s">
        <v>15</v>
      </c>
      <c r="H17" s="7" t="s">
        <v>16</v>
      </c>
      <c r="I17" s="68" t="s">
        <v>17</v>
      </c>
      <c r="J17" s="68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92">
        <v>1</v>
      </c>
      <c r="C18" s="170" t="s">
        <v>117</v>
      </c>
      <c r="D18" s="170"/>
      <c r="E18" s="9">
        <v>11.7</v>
      </c>
      <c r="F18" s="9">
        <v>5.7</v>
      </c>
      <c r="G18" s="9"/>
      <c r="H18" s="9"/>
      <c r="I18" s="9"/>
      <c r="J18" s="9">
        <f>+E18*F18</f>
        <v>66.69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66.69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66.69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70"/>
      <c r="L40" s="70"/>
      <c r="M40" s="70"/>
      <c r="N40" s="70"/>
      <c r="O40" s="71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9"/>
  </sheetPr>
  <dimension ref="B1:O50"/>
  <sheetViews>
    <sheetView topLeftCell="A12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69" t="s">
        <v>7</v>
      </c>
      <c r="C11" s="30">
        <f>+[1]PRESUP!$B$43</f>
        <v>7.02</v>
      </c>
      <c r="D11" s="69" t="s">
        <v>8</v>
      </c>
      <c r="E11" s="67" t="str">
        <f>+[1]PRESUP!$E$43</f>
        <v>UN</v>
      </c>
      <c r="F11" s="145" t="s">
        <v>9</v>
      </c>
      <c r="G11" s="145"/>
      <c r="H11" s="146" t="s">
        <v>98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68" t="s">
        <v>11</v>
      </c>
      <c r="C17" s="126" t="s">
        <v>12</v>
      </c>
      <c r="D17" s="126"/>
      <c r="E17" s="68" t="s">
        <v>13</v>
      </c>
      <c r="F17" s="68" t="s">
        <v>14</v>
      </c>
      <c r="G17" s="68" t="s">
        <v>15</v>
      </c>
      <c r="H17" s="7" t="s">
        <v>16</v>
      </c>
      <c r="I17" s="68" t="s">
        <v>17</v>
      </c>
      <c r="J17" s="68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0" t="s">
        <v>117</v>
      </c>
      <c r="D18" s="170"/>
      <c r="E18" s="9">
        <v>11.7</v>
      </c>
      <c r="F18" s="9">
        <v>5.7</v>
      </c>
      <c r="G18" s="9"/>
      <c r="H18" s="9"/>
      <c r="I18" s="9"/>
      <c r="J18" s="9">
        <f>+E18*F18</f>
        <v>66.69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66.69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66.69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70"/>
      <c r="L40" s="70"/>
      <c r="M40" s="70"/>
      <c r="N40" s="70"/>
      <c r="O40" s="71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9"/>
  </sheetPr>
  <dimension ref="B1:O50"/>
  <sheetViews>
    <sheetView topLeftCell="A9" workbookViewId="0">
      <selection activeCell="E19" sqref="E1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2" t="s">
        <v>7</v>
      </c>
      <c r="C11" s="3">
        <f>+[1]PRESUP!$B$13</f>
        <v>1.03</v>
      </c>
      <c r="D11" s="2" t="s">
        <v>8</v>
      </c>
      <c r="E11" s="3" t="str">
        <f>+[1]PRESUP!$E$13</f>
        <v>M2</v>
      </c>
      <c r="F11" s="145" t="s">
        <v>9</v>
      </c>
      <c r="G11" s="145"/>
      <c r="H11" s="146" t="s">
        <v>31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6" t="s">
        <v>11</v>
      </c>
      <c r="C17" s="126" t="s">
        <v>12</v>
      </c>
      <c r="D17" s="126"/>
      <c r="E17" s="6" t="s">
        <v>13</v>
      </c>
      <c r="F17" s="6" t="s">
        <v>14</v>
      </c>
      <c r="G17" s="6" t="s">
        <v>15</v>
      </c>
      <c r="H17" s="7" t="s">
        <v>16</v>
      </c>
      <c r="I17" s="6" t="s">
        <v>17</v>
      </c>
      <c r="J17" s="6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0" t="s">
        <v>32</v>
      </c>
      <c r="D18" s="170"/>
      <c r="E18" s="9">
        <v>11.7</v>
      </c>
      <c r="F18" s="9">
        <v>5.7</v>
      </c>
      <c r="G18" s="9"/>
      <c r="H18" s="9"/>
      <c r="I18" s="9"/>
      <c r="J18" s="9">
        <f>+E18*F18</f>
        <v>66.69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66.69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66.69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14"/>
      <c r="L40" s="14"/>
      <c r="M40" s="14"/>
      <c r="N40" s="14"/>
      <c r="O40" s="15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9"/>
  </sheetPr>
  <dimension ref="B1:O50"/>
  <sheetViews>
    <sheetView topLeftCell="A5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69" t="s">
        <v>7</v>
      </c>
      <c r="C11" s="30" t="str">
        <f>+[1]PRESUP!$B$44</f>
        <v xml:space="preserve">8.  </v>
      </c>
      <c r="D11" s="69" t="s">
        <v>8</v>
      </c>
      <c r="E11" s="67" t="str">
        <f>+[1]PRESUP!$E$13</f>
        <v>M2</v>
      </c>
      <c r="F11" s="145" t="s">
        <v>9</v>
      </c>
      <c r="G11" s="145"/>
      <c r="H11" s="146" t="s">
        <v>99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68" t="s">
        <v>11</v>
      </c>
      <c r="C17" s="126" t="s">
        <v>12</v>
      </c>
      <c r="D17" s="126"/>
      <c r="E17" s="68" t="s">
        <v>13</v>
      </c>
      <c r="F17" s="68" t="s">
        <v>14</v>
      </c>
      <c r="G17" s="68" t="s">
        <v>15</v>
      </c>
      <c r="H17" s="7" t="s">
        <v>16</v>
      </c>
      <c r="I17" s="68" t="s">
        <v>17</v>
      </c>
      <c r="J17" s="68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118</v>
      </c>
      <c r="D18" s="153"/>
      <c r="E18" s="9">
        <f>11.7+11.7+4.5+4.5</f>
        <v>32.4</v>
      </c>
      <c r="F18" s="9"/>
      <c r="G18" s="9"/>
      <c r="H18" s="9"/>
      <c r="I18" s="9">
        <v>1</v>
      </c>
      <c r="J18" s="9">
        <f>+PRODUCT(E18:I18)</f>
        <v>32.4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32.4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32.4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70"/>
      <c r="L40" s="70"/>
      <c r="M40" s="70"/>
      <c r="N40" s="70"/>
      <c r="O40" s="71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9"/>
  </sheetPr>
  <dimension ref="B1:O50"/>
  <sheetViews>
    <sheetView topLeftCell="A12" workbookViewId="0">
      <selection activeCell="H24" sqref="H24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69" t="s">
        <v>7</v>
      </c>
      <c r="C11" s="67">
        <f>+[1]PRESUP!$B$45</f>
        <v>8.01</v>
      </c>
      <c r="D11" s="69" t="s">
        <v>8</v>
      </c>
      <c r="E11" s="67" t="str">
        <f>+[1]PRESUP!$E$45</f>
        <v>M2</v>
      </c>
      <c r="F11" s="145" t="s">
        <v>9</v>
      </c>
      <c r="G11" s="145"/>
      <c r="H11" s="146" t="s">
        <v>100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68" t="s">
        <v>11</v>
      </c>
      <c r="C17" s="126" t="s">
        <v>12</v>
      </c>
      <c r="D17" s="126"/>
      <c r="E17" s="68" t="s">
        <v>13</v>
      </c>
      <c r="F17" s="68" t="s">
        <v>14</v>
      </c>
      <c r="G17" s="68" t="s">
        <v>15</v>
      </c>
      <c r="H17" s="7" t="s">
        <v>16</v>
      </c>
      <c r="I17" s="68" t="s">
        <v>17</v>
      </c>
      <c r="J17" s="68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0" t="s">
        <v>101</v>
      </c>
      <c r="D18" s="170"/>
      <c r="E18" s="9">
        <f>2.18+2.18-0.6+1.74+1.74+1.08+1.08+0.5+0.5</f>
        <v>10.4</v>
      </c>
      <c r="F18" s="9"/>
      <c r="G18" s="9">
        <v>2</v>
      </c>
      <c r="H18" s="9"/>
      <c r="I18" s="9">
        <v>1</v>
      </c>
      <c r="J18" s="9">
        <f>+PRODUCT(E18:I18)</f>
        <v>20.8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70" t="s">
        <v>102</v>
      </c>
      <c r="D19" s="170"/>
      <c r="E19" s="9">
        <f>1+0.6+0.6</f>
        <v>2.2000000000000002</v>
      </c>
      <c r="F19" s="9"/>
      <c r="G19" s="9">
        <v>2</v>
      </c>
      <c r="H19" s="9"/>
      <c r="I19" s="9">
        <v>1</v>
      </c>
      <c r="J19" s="9">
        <f>+PRODUCT(E19:I19)</f>
        <v>4.4000000000000004</v>
      </c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25.200000000000003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25.200000000000003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70"/>
      <c r="L40" s="70"/>
      <c r="M40" s="70"/>
      <c r="N40" s="70"/>
      <c r="O40" s="71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9"/>
  </sheetPr>
  <dimension ref="B1:O50"/>
  <sheetViews>
    <sheetView topLeftCell="A23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79" t="s">
        <v>7</v>
      </c>
      <c r="C11" s="30">
        <f>+[1]PRESUP!$B$47</f>
        <v>8.0299999999999994</v>
      </c>
      <c r="D11" s="79" t="s">
        <v>8</v>
      </c>
      <c r="E11" s="77" t="str">
        <f>+[1]PRESUP!$E$47</f>
        <v>M2</v>
      </c>
      <c r="F11" s="145" t="s">
        <v>9</v>
      </c>
      <c r="G11" s="145"/>
      <c r="H11" s="171" t="s">
        <v>104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78" t="s">
        <v>11</v>
      </c>
      <c r="C17" s="126" t="s">
        <v>12</v>
      </c>
      <c r="D17" s="126"/>
      <c r="E17" s="78" t="s">
        <v>13</v>
      </c>
      <c r="F17" s="78" t="s">
        <v>14</v>
      </c>
      <c r="G17" s="78" t="s">
        <v>15</v>
      </c>
      <c r="H17" s="7" t="s">
        <v>16</v>
      </c>
      <c r="I17" s="78" t="s">
        <v>17</v>
      </c>
      <c r="J17" s="78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0" t="s">
        <v>105</v>
      </c>
      <c r="D18" s="170"/>
      <c r="E18" s="9">
        <v>10</v>
      </c>
      <c r="F18" s="9">
        <v>1.2</v>
      </c>
      <c r="G18" s="9"/>
      <c r="H18" s="9"/>
      <c r="I18" s="9">
        <v>1</v>
      </c>
      <c r="J18" s="9">
        <f>+PRODUCT(E18:I18)</f>
        <v>12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70" t="s">
        <v>106</v>
      </c>
      <c r="D19" s="170"/>
      <c r="E19" s="9">
        <v>10</v>
      </c>
      <c r="F19" s="9">
        <v>1.6</v>
      </c>
      <c r="G19" s="9"/>
      <c r="H19" s="9"/>
      <c r="I19" s="9">
        <v>1</v>
      </c>
      <c r="J19" s="9">
        <f>+PRODUCT(E19:I19)</f>
        <v>16</v>
      </c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28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28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80"/>
      <c r="L40" s="80"/>
      <c r="M40" s="80"/>
      <c r="N40" s="80"/>
      <c r="O40" s="81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9"/>
  </sheetPr>
  <dimension ref="B1:O50"/>
  <sheetViews>
    <sheetView topLeftCell="A17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79" t="s">
        <v>7</v>
      </c>
      <c r="C11" s="30">
        <f>+[1]PRESUP!$B$48</f>
        <v>8.0399999999999991</v>
      </c>
      <c r="D11" s="79" t="s">
        <v>8</v>
      </c>
      <c r="E11" s="77" t="str">
        <f>+[1]PRESUP!$E$48</f>
        <v>M2</v>
      </c>
      <c r="F11" s="145" t="s">
        <v>9</v>
      </c>
      <c r="G11" s="145"/>
      <c r="H11" s="171" t="s">
        <v>107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78" t="s">
        <v>11</v>
      </c>
      <c r="C17" s="126" t="s">
        <v>12</v>
      </c>
      <c r="D17" s="126"/>
      <c r="E17" s="78" t="s">
        <v>13</v>
      </c>
      <c r="F17" s="78" t="s">
        <v>14</v>
      </c>
      <c r="G17" s="78" t="s">
        <v>15</v>
      </c>
      <c r="H17" s="7" t="s">
        <v>16</v>
      </c>
      <c r="I17" s="78" t="s">
        <v>17</v>
      </c>
      <c r="J17" s="78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0" t="s">
        <v>105</v>
      </c>
      <c r="D18" s="170"/>
      <c r="E18" s="9">
        <v>10</v>
      </c>
      <c r="F18" s="9">
        <v>0.1</v>
      </c>
      <c r="G18" s="9">
        <v>0.3</v>
      </c>
      <c r="H18" s="9"/>
      <c r="I18" s="9">
        <v>2</v>
      </c>
      <c r="J18" s="9">
        <f>+PRODUCT(E18:I18)</f>
        <v>0.6</v>
      </c>
      <c r="K18" s="154"/>
      <c r="L18" s="155"/>
      <c r="M18" s="155"/>
      <c r="N18" s="155"/>
      <c r="O18" s="156"/>
    </row>
    <row r="19" spans="2:15" ht="15" customHeight="1" x14ac:dyDescent="0.2">
      <c r="B19" s="8">
        <v>2</v>
      </c>
      <c r="C19" s="170" t="s">
        <v>106</v>
      </c>
      <c r="D19" s="170"/>
      <c r="E19" s="9">
        <v>10</v>
      </c>
      <c r="F19" s="9">
        <v>0.1</v>
      </c>
      <c r="G19" s="9">
        <v>0.3</v>
      </c>
      <c r="H19" s="9"/>
      <c r="I19" s="9">
        <v>2</v>
      </c>
      <c r="J19" s="9">
        <f>+PRODUCT(E19:I19)</f>
        <v>0.6</v>
      </c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1.2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1.2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80"/>
      <c r="L40" s="80"/>
      <c r="M40" s="80"/>
      <c r="N40" s="80"/>
      <c r="O40" s="81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9"/>
  </sheetPr>
  <dimension ref="B1:O50"/>
  <sheetViews>
    <sheetView topLeftCell="A9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59" t="s">
        <v>7</v>
      </c>
      <c r="C11" s="30">
        <f>+[1]PRESUP!$B$50</f>
        <v>9.01</v>
      </c>
      <c r="D11" s="59" t="s">
        <v>8</v>
      </c>
      <c r="E11" s="57" t="str">
        <f>+[1]PRESUP!$E$50</f>
        <v>M2</v>
      </c>
      <c r="F11" s="145" t="s">
        <v>9</v>
      </c>
      <c r="G11" s="145"/>
      <c r="H11" s="171" t="s">
        <v>84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58" t="s">
        <v>11</v>
      </c>
      <c r="C17" s="126" t="s">
        <v>12</v>
      </c>
      <c r="D17" s="126"/>
      <c r="E17" s="58" t="s">
        <v>13</v>
      </c>
      <c r="F17" s="58" t="s">
        <v>14</v>
      </c>
      <c r="G17" s="58" t="s">
        <v>15</v>
      </c>
      <c r="H17" s="7" t="s">
        <v>16</v>
      </c>
      <c r="I17" s="58" t="s">
        <v>17</v>
      </c>
      <c r="J17" s="58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/>
      <c r="C18" s="170" t="s">
        <v>72</v>
      </c>
      <c r="D18" s="170"/>
      <c r="E18" s="9"/>
      <c r="F18" s="9"/>
      <c r="G18" s="9"/>
      <c r="H18" s="9"/>
      <c r="I18" s="9"/>
      <c r="J18" s="9"/>
      <c r="K18" s="154"/>
      <c r="L18" s="155"/>
      <c r="M18" s="155"/>
      <c r="N18" s="155"/>
      <c r="O18" s="156"/>
    </row>
    <row r="19" spans="2:15" ht="15" customHeight="1" x14ac:dyDescent="0.2">
      <c r="B19" s="92">
        <v>1</v>
      </c>
      <c r="C19" s="170" t="s">
        <v>119</v>
      </c>
      <c r="D19" s="170"/>
      <c r="E19" s="9">
        <v>0.6</v>
      </c>
      <c r="F19" s="9"/>
      <c r="G19" s="9">
        <v>0.84</v>
      </c>
      <c r="H19" s="9"/>
      <c r="I19" s="9">
        <v>3</v>
      </c>
      <c r="J19" s="9">
        <f>+PRODUCT(E19:I19)</f>
        <v>1.512</v>
      </c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1.512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1.512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60"/>
      <c r="L40" s="60"/>
      <c r="M40" s="60"/>
      <c r="N40" s="60"/>
      <c r="O40" s="61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9"/>
  </sheetPr>
  <dimension ref="B1:O50"/>
  <sheetViews>
    <sheetView topLeftCell="A17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84" t="s">
        <v>7</v>
      </c>
      <c r="C11" s="30">
        <f>+[1]PRESUP!$B$51</f>
        <v>9.02</v>
      </c>
      <c r="D11" s="84" t="s">
        <v>8</v>
      </c>
      <c r="E11" s="82" t="str">
        <f>+[1]PRESUP!$E$51</f>
        <v>M3</v>
      </c>
      <c r="F11" s="145" t="s">
        <v>9</v>
      </c>
      <c r="G11" s="145"/>
      <c r="H11" s="146" t="s">
        <v>120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83" t="s">
        <v>11</v>
      </c>
      <c r="C17" s="126" t="s">
        <v>12</v>
      </c>
      <c r="D17" s="126"/>
      <c r="E17" s="83" t="s">
        <v>13</v>
      </c>
      <c r="F17" s="83" t="s">
        <v>14</v>
      </c>
      <c r="G17" s="83" t="s">
        <v>15</v>
      </c>
      <c r="H17" s="7" t="s">
        <v>16</v>
      </c>
      <c r="I17" s="83" t="s">
        <v>17</v>
      </c>
      <c r="J17" s="83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92">
        <v>1</v>
      </c>
      <c r="C18" s="170" t="s">
        <v>106</v>
      </c>
      <c r="D18" s="170"/>
      <c r="E18" s="9">
        <v>3.6</v>
      </c>
      <c r="F18" s="9"/>
      <c r="G18" s="9">
        <v>2.1</v>
      </c>
      <c r="H18" s="9"/>
      <c r="I18" s="9">
        <v>1</v>
      </c>
      <c r="J18" s="9">
        <f>+PRODUCT(E18:I18)</f>
        <v>7.5600000000000005</v>
      </c>
      <c r="K18" s="154"/>
      <c r="L18" s="155"/>
      <c r="M18" s="155"/>
      <c r="N18" s="155"/>
      <c r="O18" s="156"/>
    </row>
    <row r="19" spans="2:15" ht="15" customHeight="1" x14ac:dyDescent="0.2">
      <c r="B19" s="92">
        <v>2</v>
      </c>
      <c r="C19" s="170" t="s">
        <v>83</v>
      </c>
      <c r="D19" s="170"/>
      <c r="E19" s="9">
        <v>2.4</v>
      </c>
      <c r="F19" s="9"/>
      <c r="G19" s="9">
        <v>2.1</v>
      </c>
      <c r="H19" s="9"/>
      <c r="I19" s="9">
        <v>2</v>
      </c>
      <c r="J19" s="9">
        <f>+PRODUCT(E19:I19)</f>
        <v>10.08</v>
      </c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17.64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17.64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85"/>
      <c r="L40" s="85"/>
      <c r="M40" s="85"/>
      <c r="N40" s="85"/>
      <c r="O40" s="86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9"/>
  </sheetPr>
  <dimension ref="B1:O50"/>
  <sheetViews>
    <sheetView topLeftCell="A26" workbookViewId="0">
      <selection activeCell="J28" sqref="J28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84" t="s">
        <v>7</v>
      </c>
      <c r="C11" s="30">
        <f>+[1]PRESUP!$B$52</f>
        <v>10</v>
      </c>
      <c r="D11" s="84" t="s">
        <v>8</v>
      </c>
      <c r="E11" s="82">
        <f>+[1]PRESUP!$E$52</f>
        <v>0</v>
      </c>
      <c r="F11" s="145" t="s">
        <v>9</v>
      </c>
      <c r="G11" s="145"/>
      <c r="H11" s="146" t="s">
        <v>124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83" t="s">
        <v>11</v>
      </c>
      <c r="C17" s="126" t="s">
        <v>12</v>
      </c>
      <c r="D17" s="126"/>
      <c r="E17" s="83" t="s">
        <v>13</v>
      </c>
      <c r="F17" s="83" t="s">
        <v>14</v>
      </c>
      <c r="G17" s="83" t="s">
        <v>15</v>
      </c>
      <c r="H17" s="7" t="s">
        <v>16</v>
      </c>
      <c r="I17" s="83" t="s">
        <v>17</v>
      </c>
      <c r="J17" s="83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0" t="s">
        <v>122</v>
      </c>
      <c r="D18" s="170"/>
      <c r="E18" s="9">
        <f>2.3+2+1.6+1.4+0.54</f>
        <v>7.8400000000000007</v>
      </c>
      <c r="F18" s="9"/>
      <c r="G18" s="9">
        <v>2.5</v>
      </c>
      <c r="H18" s="9"/>
      <c r="I18" s="9">
        <v>1</v>
      </c>
      <c r="J18" s="9">
        <f>+PRODUCT(E18:I18)</f>
        <v>19.600000000000001</v>
      </c>
      <c r="K18" s="154"/>
      <c r="L18" s="155"/>
      <c r="M18" s="155"/>
      <c r="N18" s="155"/>
      <c r="O18" s="156"/>
    </row>
    <row r="19" spans="2:15" ht="15" customHeight="1" x14ac:dyDescent="0.2">
      <c r="B19" s="8">
        <v>2</v>
      </c>
      <c r="C19" s="170" t="s">
        <v>123</v>
      </c>
      <c r="D19" s="170"/>
      <c r="E19" s="9">
        <v>0.6</v>
      </c>
      <c r="F19" s="9"/>
      <c r="G19" s="9">
        <v>2</v>
      </c>
      <c r="H19" s="9"/>
      <c r="I19" s="9">
        <v>1</v>
      </c>
      <c r="J19" s="9">
        <f>+PRODUCT(E19:I19)</f>
        <v>1.2</v>
      </c>
      <c r="K19" s="157"/>
      <c r="L19" s="158"/>
      <c r="M19" s="158"/>
      <c r="N19" s="158"/>
      <c r="O19" s="159"/>
    </row>
    <row r="20" spans="2:15" ht="15" customHeight="1" x14ac:dyDescent="0.2">
      <c r="B20" s="8">
        <v>3</v>
      </c>
      <c r="C20" s="170" t="s">
        <v>126</v>
      </c>
      <c r="D20" s="170"/>
      <c r="E20" s="9">
        <f>1.1+1.1+0.4</f>
        <v>2.6</v>
      </c>
      <c r="F20" s="9"/>
      <c r="G20" s="9">
        <v>2</v>
      </c>
      <c r="H20" s="9"/>
      <c r="I20" s="9">
        <v>1</v>
      </c>
      <c r="J20" s="9">
        <f>+PRODUCT(E20:I20)</f>
        <v>5.2</v>
      </c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26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26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85"/>
      <c r="L40" s="85"/>
      <c r="M40" s="85"/>
      <c r="N40" s="85"/>
      <c r="O40" s="86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9"/>
  </sheetPr>
  <dimension ref="B1:O50"/>
  <sheetViews>
    <sheetView topLeftCell="A6" workbookViewId="0">
      <selection activeCell="J30" sqref="J30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84" t="s">
        <v>7</v>
      </c>
      <c r="C11" s="30">
        <f>+[1]PRESUP!$B$53</f>
        <v>10.01</v>
      </c>
      <c r="D11" s="84" t="s">
        <v>8</v>
      </c>
      <c r="E11" s="82" t="str">
        <f>+[1]PRESUP!$E$51</f>
        <v>M3</v>
      </c>
      <c r="F11" s="145" t="s">
        <v>9</v>
      </c>
      <c r="G11" s="145"/>
      <c r="H11" s="146" t="s">
        <v>121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83" t="s">
        <v>11</v>
      </c>
      <c r="C17" s="126" t="s">
        <v>12</v>
      </c>
      <c r="D17" s="126"/>
      <c r="E17" s="83" t="s">
        <v>13</v>
      </c>
      <c r="F17" s="83" t="s">
        <v>14</v>
      </c>
      <c r="G17" s="83" t="s">
        <v>15</v>
      </c>
      <c r="H17" s="7" t="s">
        <v>16</v>
      </c>
      <c r="I17" s="83" t="s">
        <v>17</v>
      </c>
      <c r="J17" s="83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92">
        <v>1</v>
      </c>
      <c r="C18" s="170" t="s">
        <v>106</v>
      </c>
      <c r="D18" s="170"/>
      <c r="E18" s="9">
        <v>3.6</v>
      </c>
      <c r="F18" s="9"/>
      <c r="G18" s="9">
        <v>2.1</v>
      </c>
      <c r="H18" s="9"/>
      <c r="I18" s="9">
        <v>1</v>
      </c>
      <c r="J18" s="9">
        <f t="shared" ref="J18:J23" si="0">+PRODUCT(E18:I18)</f>
        <v>7.5600000000000005</v>
      </c>
      <c r="K18" s="154"/>
      <c r="L18" s="155"/>
      <c r="M18" s="155"/>
      <c r="N18" s="155"/>
      <c r="O18" s="156"/>
    </row>
    <row r="19" spans="2:15" ht="15" customHeight="1" x14ac:dyDescent="0.2">
      <c r="B19" s="92">
        <v>2</v>
      </c>
      <c r="C19" s="170" t="s">
        <v>83</v>
      </c>
      <c r="D19" s="170"/>
      <c r="E19" s="9">
        <v>2.4</v>
      </c>
      <c r="F19" s="9"/>
      <c r="G19" s="9">
        <v>2.1</v>
      </c>
      <c r="H19" s="9"/>
      <c r="I19" s="9">
        <v>2</v>
      </c>
      <c r="J19" s="9">
        <f t="shared" si="0"/>
        <v>10.08</v>
      </c>
      <c r="K19" s="157"/>
      <c r="L19" s="158"/>
      <c r="M19" s="158"/>
      <c r="N19" s="158"/>
      <c r="O19" s="159"/>
    </row>
    <row r="20" spans="2:15" ht="15" customHeight="1" x14ac:dyDescent="0.2">
      <c r="B20" s="92">
        <v>3</v>
      </c>
      <c r="C20" s="170" t="s">
        <v>81</v>
      </c>
      <c r="D20" s="170"/>
      <c r="E20" s="9">
        <f>3.8*3</f>
        <v>11.399999999999999</v>
      </c>
      <c r="F20" s="9"/>
      <c r="G20" s="9">
        <v>1.7</v>
      </c>
      <c r="H20" s="9"/>
      <c r="I20" s="9">
        <v>2</v>
      </c>
      <c r="J20" s="9">
        <f t="shared" si="0"/>
        <v>38.759999999999991</v>
      </c>
      <c r="K20" s="157"/>
      <c r="L20" s="158"/>
      <c r="M20" s="158"/>
      <c r="N20" s="158"/>
      <c r="O20" s="159"/>
    </row>
    <row r="21" spans="2:15" ht="15" customHeight="1" x14ac:dyDescent="0.2">
      <c r="B21" s="92">
        <v>4</v>
      </c>
      <c r="C21" s="170" t="s">
        <v>122</v>
      </c>
      <c r="D21" s="170"/>
      <c r="E21" s="9"/>
      <c r="F21" s="9"/>
      <c r="G21" s="9">
        <v>2.5</v>
      </c>
      <c r="H21" s="9"/>
      <c r="I21" s="9">
        <v>1</v>
      </c>
      <c r="J21" s="9">
        <f t="shared" si="0"/>
        <v>2.5</v>
      </c>
      <c r="K21" s="157"/>
      <c r="L21" s="158"/>
      <c r="M21" s="158"/>
      <c r="N21" s="158"/>
      <c r="O21" s="159"/>
    </row>
    <row r="22" spans="2:15" ht="15" customHeight="1" x14ac:dyDescent="0.2">
      <c r="B22" s="92">
        <v>5</v>
      </c>
      <c r="C22" s="170" t="s">
        <v>123</v>
      </c>
      <c r="D22" s="170"/>
      <c r="E22" s="9">
        <v>0.6</v>
      </c>
      <c r="F22" s="9"/>
      <c r="G22" s="9">
        <v>2</v>
      </c>
      <c r="H22" s="9"/>
      <c r="I22" s="9">
        <v>2</v>
      </c>
      <c r="J22" s="9">
        <f t="shared" si="0"/>
        <v>2.4</v>
      </c>
      <c r="K22" s="157"/>
      <c r="L22" s="158"/>
      <c r="M22" s="158"/>
      <c r="N22" s="158"/>
      <c r="O22" s="159"/>
    </row>
    <row r="23" spans="2:15" ht="15" customHeight="1" x14ac:dyDescent="0.2">
      <c r="B23" s="8"/>
      <c r="C23" s="170" t="s">
        <v>126</v>
      </c>
      <c r="D23" s="170"/>
      <c r="E23" s="9">
        <f>1.1+1.1+0.4</f>
        <v>2.6</v>
      </c>
      <c r="F23" s="9"/>
      <c r="G23" s="9">
        <v>2</v>
      </c>
      <c r="H23" s="9"/>
      <c r="I23" s="9">
        <v>2</v>
      </c>
      <c r="J23" s="9">
        <f t="shared" si="0"/>
        <v>10.4</v>
      </c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71.699999999999989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71.699999999999989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85"/>
      <c r="L40" s="85"/>
      <c r="M40" s="85"/>
      <c r="N40" s="85"/>
      <c r="O40" s="86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9"/>
  </sheetPr>
  <dimension ref="B1:O50"/>
  <sheetViews>
    <sheetView topLeftCell="A22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84" t="s">
        <v>7</v>
      </c>
      <c r="C11" s="30">
        <f>+[1]PRESUP!$B$54</f>
        <v>10.02</v>
      </c>
      <c r="D11" s="84" t="s">
        <v>8</v>
      </c>
      <c r="E11" s="82" t="str">
        <f>+[1]PRESUP!$E$51</f>
        <v>M3</v>
      </c>
      <c r="F11" s="145" t="s">
        <v>9</v>
      </c>
      <c r="G11" s="145"/>
      <c r="H11" s="146" t="s">
        <v>125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83" t="s">
        <v>11</v>
      </c>
      <c r="C17" s="126" t="s">
        <v>12</v>
      </c>
      <c r="D17" s="126"/>
      <c r="E17" s="83" t="s">
        <v>13</v>
      </c>
      <c r="F17" s="83" t="s">
        <v>14</v>
      </c>
      <c r="G17" s="83" t="s">
        <v>15</v>
      </c>
      <c r="H17" s="7" t="s">
        <v>16</v>
      </c>
      <c r="I17" s="83" t="s">
        <v>17</v>
      </c>
      <c r="J17" s="83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92">
        <v>1</v>
      </c>
      <c r="C18" s="170" t="s">
        <v>106</v>
      </c>
      <c r="D18" s="170"/>
      <c r="E18" s="9">
        <v>3.6</v>
      </c>
      <c r="F18" s="9"/>
      <c r="G18" s="9">
        <v>2.1</v>
      </c>
      <c r="H18" s="9"/>
      <c r="I18" s="9">
        <v>1</v>
      </c>
      <c r="J18" s="9">
        <f>+PRODUCT(E18:I18)</f>
        <v>7.5600000000000005</v>
      </c>
      <c r="K18" s="154"/>
      <c r="L18" s="155"/>
      <c r="M18" s="155"/>
      <c r="N18" s="155"/>
      <c r="O18" s="156"/>
    </row>
    <row r="19" spans="2:15" ht="15" customHeight="1" x14ac:dyDescent="0.2">
      <c r="B19" s="92">
        <v>2</v>
      </c>
      <c r="C19" s="170" t="s">
        <v>83</v>
      </c>
      <c r="D19" s="170"/>
      <c r="E19" s="9">
        <v>2.4</v>
      </c>
      <c r="F19" s="9"/>
      <c r="G19" s="9">
        <v>2.1</v>
      </c>
      <c r="H19" s="9"/>
      <c r="I19" s="9">
        <v>2</v>
      </c>
      <c r="J19" s="9">
        <f>+PRODUCT(E19:I19)</f>
        <v>10.08</v>
      </c>
      <c r="K19" s="157"/>
      <c r="L19" s="158"/>
      <c r="M19" s="158"/>
      <c r="N19" s="158"/>
      <c r="O19" s="159"/>
    </row>
    <row r="20" spans="2:15" ht="15" customHeight="1" x14ac:dyDescent="0.2">
      <c r="B20" s="92">
        <v>3</v>
      </c>
      <c r="C20" s="170" t="s">
        <v>122</v>
      </c>
      <c r="D20" s="170"/>
      <c r="E20" s="9">
        <f>2.2+2+1.4</f>
        <v>5.6</v>
      </c>
      <c r="F20" s="9"/>
      <c r="G20" s="9">
        <v>2.5</v>
      </c>
      <c r="H20" s="9"/>
      <c r="I20" s="9">
        <v>1</v>
      </c>
      <c r="J20" s="9">
        <f>+PRODUCT(E20:I20)</f>
        <v>14</v>
      </c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31.64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31.64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85"/>
      <c r="L40" s="85"/>
      <c r="M40" s="85"/>
      <c r="N40" s="85"/>
      <c r="O40" s="86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9"/>
  </sheetPr>
  <dimension ref="B1:O50"/>
  <sheetViews>
    <sheetView topLeftCell="A26" workbookViewId="0">
      <selection activeCell="J19" sqref="J1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101" t="s">
        <v>7</v>
      </c>
      <c r="C11" s="30">
        <f>+[1]PRESUP!$B$55</f>
        <v>10.029999999999999</v>
      </c>
      <c r="D11" s="101" t="s">
        <v>8</v>
      </c>
      <c r="E11" s="102" t="str">
        <f>+[1]PRESUP!$E$55</f>
        <v>M2</v>
      </c>
      <c r="F11" s="145" t="s">
        <v>9</v>
      </c>
      <c r="G11" s="145"/>
      <c r="H11" s="171" t="s">
        <v>170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98" t="s">
        <v>11</v>
      </c>
      <c r="C17" s="126" t="s">
        <v>12</v>
      </c>
      <c r="D17" s="126"/>
      <c r="E17" s="98" t="s">
        <v>13</v>
      </c>
      <c r="F17" s="98" t="s">
        <v>14</v>
      </c>
      <c r="G17" s="98" t="s">
        <v>15</v>
      </c>
      <c r="H17" s="7" t="s">
        <v>16</v>
      </c>
      <c r="I17" s="98" t="s">
        <v>17</v>
      </c>
      <c r="J17" s="98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92"/>
      <c r="C18" s="170" t="s">
        <v>171</v>
      </c>
      <c r="D18" s="170"/>
      <c r="E18" s="9">
        <f>2+2+1.5*4</f>
        <v>10</v>
      </c>
      <c r="F18" s="9">
        <v>0.6</v>
      </c>
      <c r="G18" s="9"/>
      <c r="H18" s="9"/>
      <c r="I18" s="9"/>
      <c r="J18" s="9">
        <f>+PRODUCT(E18:I18)</f>
        <v>6</v>
      </c>
      <c r="K18" s="154"/>
      <c r="L18" s="155"/>
      <c r="M18" s="155"/>
      <c r="N18" s="155"/>
      <c r="O18" s="156"/>
    </row>
    <row r="19" spans="2:15" ht="15" customHeight="1" x14ac:dyDescent="0.2">
      <c r="B19" s="92"/>
      <c r="C19" s="170" t="s">
        <v>180</v>
      </c>
      <c r="D19" s="170"/>
      <c r="E19" s="9">
        <v>36</v>
      </c>
      <c r="F19" s="9">
        <v>0.5</v>
      </c>
      <c r="G19" s="9"/>
      <c r="H19" s="9"/>
      <c r="I19" s="9"/>
      <c r="J19" s="9">
        <f>+PRODUCT(E19:I19)</f>
        <v>18</v>
      </c>
      <c r="K19" s="157"/>
      <c r="L19" s="158"/>
      <c r="M19" s="158"/>
      <c r="N19" s="158"/>
      <c r="O19" s="159"/>
    </row>
    <row r="20" spans="2:15" ht="15" customHeight="1" x14ac:dyDescent="0.2">
      <c r="B20" s="92"/>
      <c r="C20" s="170"/>
      <c r="D20" s="170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24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24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99"/>
      <c r="L40" s="99"/>
      <c r="M40" s="99"/>
      <c r="N40" s="99"/>
      <c r="O40" s="100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9"/>
  </sheetPr>
  <dimension ref="B1:O50"/>
  <sheetViews>
    <sheetView topLeftCell="A12" workbookViewId="0">
      <selection activeCell="E22" sqref="E22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2" t="s">
        <v>7</v>
      </c>
      <c r="C11" s="3">
        <f>+[1]PRESUP!$B$14</f>
        <v>1.04</v>
      </c>
      <c r="D11" s="2" t="s">
        <v>8</v>
      </c>
      <c r="E11" s="3" t="str">
        <f>+[1]PRESUP!$E$14</f>
        <v>M3</v>
      </c>
      <c r="F11" s="145" t="s">
        <v>9</v>
      </c>
      <c r="G11" s="145"/>
      <c r="H11" s="146" t="s">
        <v>33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6" t="s">
        <v>11</v>
      </c>
      <c r="C17" s="126" t="s">
        <v>12</v>
      </c>
      <c r="D17" s="126"/>
      <c r="E17" s="6" t="s">
        <v>13</v>
      </c>
      <c r="F17" s="6" t="s">
        <v>14</v>
      </c>
      <c r="G17" s="6" t="s">
        <v>15</v>
      </c>
      <c r="H17" s="7" t="s">
        <v>16</v>
      </c>
      <c r="I17" s="6" t="s">
        <v>17</v>
      </c>
      <c r="J17" s="6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34</v>
      </c>
      <c r="D18" s="153"/>
      <c r="E18" s="9">
        <v>12</v>
      </c>
      <c r="F18" s="9">
        <v>1.1000000000000001</v>
      </c>
      <c r="G18" s="9">
        <v>0.1</v>
      </c>
      <c r="H18" s="9"/>
      <c r="I18" s="9">
        <v>2</v>
      </c>
      <c r="J18" s="9">
        <f>+PRODUCT(E18:I18)</f>
        <v>2.6400000000000006</v>
      </c>
      <c r="K18" s="154"/>
      <c r="L18" s="155"/>
      <c r="M18" s="155"/>
      <c r="N18" s="155"/>
      <c r="O18" s="156"/>
    </row>
    <row r="19" spans="2:15" ht="15" customHeight="1" x14ac:dyDescent="0.2">
      <c r="B19" s="8">
        <v>2</v>
      </c>
      <c r="C19" s="153" t="s">
        <v>35</v>
      </c>
      <c r="D19" s="153"/>
      <c r="E19" s="9">
        <v>8.1999999999999993</v>
      </c>
      <c r="F19" s="9">
        <v>1.1000000000000001</v>
      </c>
      <c r="G19" s="9">
        <v>0.1</v>
      </c>
      <c r="H19" s="9"/>
      <c r="I19" s="9">
        <v>1</v>
      </c>
      <c r="J19" s="9">
        <f>+PRODUCT(E19:I19)</f>
        <v>0.90200000000000002</v>
      </c>
      <c r="K19" s="157"/>
      <c r="L19" s="158"/>
      <c r="M19" s="158"/>
      <c r="N19" s="158"/>
      <c r="O19" s="159"/>
    </row>
    <row r="20" spans="2:15" ht="15" customHeight="1" x14ac:dyDescent="0.2">
      <c r="B20" s="8">
        <v>3</v>
      </c>
      <c r="C20" s="153" t="s">
        <v>36</v>
      </c>
      <c r="D20" s="153"/>
      <c r="E20" s="9">
        <v>8.1999999999999993</v>
      </c>
      <c r="F20" s="9">
        <v>2.1</v>
      </c>
      <c r="G20" s="9">
        <v>0.1</v>
      </c>
      <c r="H20" s="9"/>
      <c r="I20" s="9">
        <v>1</v>
      </c>
      <c r="J20" s="9">
        <f>+PRODUCT(E20:I20)</f>
        <v>1.722</v>
      </c>
      <c r="K20" s="157"/>
      <c r="L20" s="158"/>
      <c r="M20" s="158"/>
      <c r="N20" s="158"/>
      <c r="O20" s="159"/>
    </row>
    <row r="21" spans="2:15" ht="15" customHeight="1" x14ac:dyDescent="0.2">
      <c r="B21" s="8">
        <v>4</v>
      </c>
      <c r="C21" s="153" t="s">
        <v>47</v>
      </c>
      <c r="D21" s="153"/>
      <c r="E21" s="9">
        <v>4</v>
      </c>
      <c r="F21" s="9">
        <v>0.6</v>
      </c>
      <c r="G21" s="9">
        <v>0.08</v>
      </c>
      <c r="H21" s="9"/>
      <c r="I21" s="9">
        <v>2</v>
      </c>
      <c r="J21" s="9">
        <f>+PRODUCT(E21:I21)</f>
        <v>0.38400000000000001</v>
      </c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5.6480000000000015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5.6480000000000015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14"/>
      <c r="L40" s="14"/>
      <c r="M40" s="14"/>
      <c r="N40" s="14"/>
      <c r="O40" s="15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7">
    <tabColor theme="9"/>
  </sheetPr>
  <dimension ref="B1:O50"/>
  <sheetViews>
    <sheetView topLeftCell="A9" zoomScale="86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23" t="s">
        <v>7</v>
      </c>
      <c r="C11" s="24">
        <f>+[1]PRESUP!$B$57</f>
        <v>10.049999999999999</v>
      </c>
      <c r="D11" s="23" t="s">
        <v>8</v>
      </c>
      <c r="E11" s="24" t="str">
        <f>+[1]PRESUP!$E$57</f>
        <v>M2</v>
      </c>
      <c r="F11" s="145" t="s">
        <v>9</v>
      </c>
      <c r="G11" s="145"/>
      <c r="H11" s="146" t="s">
        <v>58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20" t="s">
        <v>11</v>
      </c>
      <c r="C17" s="126" t="s">
        <v>12</v>
      </c>
      <c r="D17" s="126"/>
      <c r="E17" s="20" t="s">
        <v>13</v>
      </c>
      <c r="F17" s="20" t="s">
        <v>14</v>
      </c>
      <c r="G17" s="20" t="s">
        <v>15</v>
      </c>
      <c r="H17" s="7" t="s">
        <v>16</v>
      </c>
      <c r="I17" s="20" t="s">
        <v>17</v>
      </c>
      <c r="J17" s="20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59</v>
      </c>
      <c r="D18" s="153"/>
      <c r="E18" s="9">
        <v>8.3000000000000007</v>
      </c>
      <c r="F18" s="9"/>
      <c r="G18" s="9"/>
      <c r="H18" s="9"/>
      <c r="I18" s="9">
        <v>6</v>
      </c>
      <c r="J18" s="9">
        <f>+E18*I18</f>
        <v>49.800000000000004</v>
      </c>
      <c r="K18" s="154"/>
      <c r="L18" s="155"/>
      <c r="M18" s="155"/>
      <c r="N18" s="155"/>
      <c r="O18" s="156"/>
    </row>
    <row r="19" spans="2:15" ht="15" customHeight="1" x14ac:dyDescent="0.2">
      <c r="B19" s="8">
        <v>2</v>
      </c>
      <c r="C19" s="153" t="s">
        <v>109</v>
      </c>
      <c r="D19" s="153"/>
      <c r="E19" s="9">
        <v>14</v>
      </c>
      <c r="F19" s="9"/>
      <c r="G19" s="9"/>
      <c r="H19" s="9"/>
      <c r="I19" s="9">
        <v>8</v>
      </c>
      <c r="J19" s="9">
        <f>+E19*I19</f>
        <v>112</v>
      </c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161.80000000000001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161.80000000000001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21"/>
      <c r="L40" s="21"/>
      <c r="M40" s="21"/>
      <c r="N40" s="21"/>
      <c r="O40" s="22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20">
    <tabColor theme="9"/>
  </sheetPr>
  <dimension ref="B1:O50"/>
  <sheetViews>
    <sheetView topLeftCell="A23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23" t="s">
        <v>7</v>
      </c>
      <c r="C11" s="30">
        <f>+[1]PRESUP!$B$58</f>
        <v>10.059999999999999</v>
      </c>
      <c r="D11" s="23" t="s">
        <v>8</v>
      </c>
      <c r="E11" s="24" t="str">
        <f>+[1]PRESUP!$E$58</f>
        <v>M2</v>
      </c>
      <c r="F11" s="145" t="s">
        <v>9</v>
      </c>
      <c r="G11" s="145"/>
      <c r="H11" s="146" t="s">
        <v>61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20" t="s">
        <v>11</v>
      </c>
      <c r="C17" s="126" t="s">
        <v>12</v>
      </c>
      <c r="D17" s="126"/>
      <c r="E17" s="20" t="s">
        <v>13</v>
      </c>
      <c r="F17" s="20" t="s">
        <v>14</v>
      </c>
      <c r="G17" s="20" t="s">
        <v>15</v>
      </c>
      <c r="H17" s="7" t="s">
        <v>16</v>
      </c>
      <c r="I17" s="20" t="s">
        <v>17</v>
      </c>
      <c r="J17" s="20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46</v>
      </c>
      <c r="D18" s="153"/>
      <c r="E18" s="9">
        <v>14</v>
      </c>
      <c r="F18" s="9"/>
      <c r="G18" s="9">
        <v>4.2</v>
      </c>
      <c r="H18" s="9">
        <f>+E18*G18</f>
        <v>58.800000000000004</v>
      </c>
      <c r="I18" s="9">
        <v>2</v>
      </c>
      <c r="J18" s="9">
        <f>+H18*I18</f>
        <v>117.60000000000001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J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117.60000000000001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117.60000000000001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21"/>
      <c r="L40" s="21"/>
      <c r="M40" s="21"/>
      <c r="N40" s="21"/>
      <c r="O40" s="22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1">
    <tabColor theme="9"/>
  </sheetPr>
  <dimension ref="B1:O50"/>
  <sheetViews>
    <sheetView topLeftCell="A12" workbookViewId="0">
      <selection activeCell="J18" sqref="J18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23" t="s">
        <v>7</v>
      </c>
      <c r="C11" s="24" t="e">
        <f>+[1]PRESUP!#REF!</f>
        <v>#REF!</v>
      </c>
      <c r="D11" s="23" t="s">
        <v>8</v>
      </c>
      <c r="E11" s="24" t="e">
        <f>+[1]PRESUP!#REF!</f>
        <v>#REF!</v>
      </c>
      <c r="F11" s="145" t="s">
        <v>9</v>
      </c>
      <c r="G11" s="145"/>
      <c r="H11" s="146" t="s">
        <v>62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20" t="s">
        <v>11</v>
      </c>
      <c r="C17" s="126" t="s">
        <v>12</v>
      </c>
      <c r="D17" s="126"/>
      <c r="E17" s="20" t="s">
        <v>13</v>
      </c>
      <c r="F17" s="20" t="s">
        <v>14</v>
      </c>
      <c r="G17" s="20" t="s">
        <v>15</v>
      </c>
      <c r="H17" s="7" t="s">
        <v>16</v>
      </c>
      <c r="I17" s="20" t="s">
        <v>17</v>
      </c>
      <c r="J17" s="20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46</v>
      </c>
      <c r="D18" s="153"/>
      <c r="E18" s="9">
        <v>14</v>
      </c>
      <c r="F18" s="9"/>
      <c r="G18" s="9">
        <v>4.2</v>
      </c>
      <c r="H18" s="9">
        <f>+E18*G18</f>
        <v>58.800000000000004</v>
      </c>
      <c r="I18" s="9">
        <v>2</v>
      </c>
      <c r="J18" s="9">
        <f>+H18*I18</f>
        <v>117.60000000000001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J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117.60000000000001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117.60000000000001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21"/>
      <c r="L40" s="21"/>
      <c r="M40" s="21"/>
      <c r="N40" s="21"/>
      <c r="O40" s="22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9"/>
  </sheetPr>
  <dimension ref="B1:O50"/>
  <sheetViews>
    <sheetView topLeftCell="A17" workbookViewId="0">
      <selection activeCell="K18" sqref="K18:O3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84" t="s">
        <v>7</v>
      </c>
      <c r="C11" s="30">
        <f>+[1]PRESUP!$B$60</f>
        <v>11.01</v>
      </c>
      <c r="D11" s="84" t="s">
        <v>8</v>
      </c>
      <c r="E11" s="82" t="str">
        <f>+[1]PRESUP!$E$60</f>
        <v>ML</v>
      </c>
      <c r="F11" s="145" t="s">
        <v>9</v>
      </c>
      <c r="G11" s="145"/>
      <c r="H11" s="146" t="s">
        <v>127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83" t="s">
        <v>11</v>
      </c>
      <c r="C17" s="126" t="s">
        <v>12</v>
      </c>
      <c r="D17" s="126"/>
      <c r="E17" s="83" t="s">
        <v>13</v>
      </c>
      <c r="F17" s="83" t="s">
        <v>14</v>
      </c>
      <c r="G17" s="83" t="s">
        <v>15</v>
      </c>
      <c r="H17" s="7" t="s">
        <v>16</v>
      </c>
      <c r="I17" s="83" t="s">
        <v>17</v>
      </c>
      <c r="J17" s="83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92">
        <v>1</v>
      </c>
      <c r="C18" s="170" t="s">
        <v>106</v>
      </c>
      <c r="D18" s="170"/>
      <c r="E18" s="9">
        <v>3.6</v>
      </c>
      <c r="F18" s="9"/>
      <c r="G18" s="9">
        <v>2.1</v>
      </c>
      <c r="H18" s="9"/>
      <c r="I18" s="9">
        <v>1</v>
      </c>
      <c r="J18" s="9">
        <f>+PRODUCT(E18:I18)</f>
        <v>7.5600000000000005</v>
      </c>
      <c r="K18" s="154"/>
      <c r="L18" s="155"/>
      <c r="M18" s="155"/>
      <c r="N18" s="155"/>
      <c r="O18" s="156"/>
    </row>
    <row r="19" spans="2:15" ht="15" customHeight="1" x14ac:dyDescent="0.2">
      <c r="B19" s="92">
        <v>2</v>
      </c>
      <c r="C19" s="170" t="s">
        <v>83</v>
      </c>
      <c r="D19" s="170"/>
      <c r="E19" s="9">
        <v>2.4</v>
      </c>
      <c r="F19" s="9"/>
      <c r="G19" s="9">
        <v>2.1</v>
      </c>
      <c r="H19" s="9"/>
      <c r="I19" s="9">
        <v>2</v>
      </c>
      <c r="J19" s="9">
        <f>+PRODUCT(E19:I19)</f>
        <v>10.08</v>
      </c>
      <c r="K19" s="157"/>
      <c r="L19" s="158"/>
      <c r="M19" s="158"/>
      <c r="N19" s="158"/>
      <c r="O19" s="159"/>
    </row>
    <row r="20" spans="2:15" ht="15" customHeight="1" x14ac:dyDescent="0.2">
      <c r="B20" s="92">
        <v>3</v>
      </c>
      <c r="C20" s="170" t="s">
        <v>122</v>
      </c>
      <c r="D20" s="170"/>
      <c r="E20" s="9">
        <f>2.2+2+1.4</f>
        <v>5.6</v>
      </c>
      <c r="F20" s="9"/>
      <c r="G20" s="9">
        <v>2.5</v>
      </c>
      <c r="H20" s="9"/>
      <c r="I20" s="9">
        <v>1</v>
      </c>
      <c r="J20" s="9">
        <f>+PRODUCT(E20:I20)</f>
        <v>14</v>
      </c>
      <c r="K20" s="157"/>
      <c r="L20" s="158"/>
      <c r="M20" s="158"/>
      <c r="N20" s="158"/>
      <c r="O20" s="159"/>
    </row>
    <row r="21" spans="2:15" ht="15" customHeight="1" x14ac:dyDescent="0.2">
      <c r="B21" s="92">
        <v>4</v>
      </c>
      <c r="C21" s="170" t="s">
        <v>128</v>
      </c>
      <c r="D21" s="170"/>
      <c r="E21" s="9">
        <v>3</v>
      </c>
      <c r="F21" s="9"/>
      <c r="G21" s="9">
        <v>2</v>
      </c>
      <c r="H21" s="9"/>
      <c r="I21" s="9">
        <v>1</v>
      </c>
      <c r="J21" s="9">
        <f>+PRODUCT(E21:I21)</f>
        <v>6</v>
      </c>
      <c r="K21" s="157"/>
      <c r="L21" s="158"/>
      <c r="M21" s="158"/>
      <c r="N21" s="158"/>
      <c r="O21" s="159"/>
    </row>
    <row r="22" spans="2:15" ht="15" customHeight="1" x14ac:dyDescent="0.2">
      <c r="B22" s="92">
        <v>5</v>
      </c>
      <c r="C22" s="170" t="s">
        <v>81</v>
      </c>
      <c r="D22" s="170"/>
      <c r="E22" s="9">
        <f>3.8*3</f>
        <v>11.399999999999999</v>
      </c>
      <c r="F22" s="9"/>
      <c r="G22" s="9">
        <v>1.7</v>
      </c>
      <c r="H22" s="9"/>
      <c r="I22" s="9">
        <v>2</v>
      </c>
      <c r="J22" s="9">
        <f>+PRODUCT(E22:I22)</f>
        <v>38.759999999999991</v>
      </c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76.399999999999991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76.399999999999991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85"/>
      <c r="L40" s="85"/>
      <c r="M40" s="85"/>
      <c r="N40" s="85"/>
      <c r="O40" s="86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9"/>
  </sheetPr>
  <dimension ref="B1:O50"/>
  <sheetViews>
    <sheetView topLeftCell="A17" workbookViewId="0">
      <selection activeCell="B20" sqref="B20:J20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84" t="s">
        <v>7</v>
      </c>
      <c r="C11" s="30">
        <f>+[1]PRESUP!$B$61</f>
        <v>11.02</v>
      </c>
      <c r="D11" s="84" t="s">
        <v>8</v>
      </c>
      <c r="E11" s="82" t="str">
        <f>+[1]PRESUP!$E$61</f>
        <v>M2</v>
      </c>
      <c r="F11" s="145" t="s">
        <v>9</v>
      </c>
      <c r="G11" s="145"/>
      <c r="H11" s="146" t="s">
        <v>129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83" t="s">
        <v>11</v>
      </c>
      <c r="C17" s="126" t="s">
        <v>12</v>
      </c>
      <c r="D17" s="126"/>
      <c r="E17" s="83" t="s">
        <v>13</v>
      </c>
      <c r="F17" s="83" t="s">
        <v>14</v>
      </c>
      <c r="G17" s="83" t="s">
        <v>15</v>
      </c>
      <c r="H17" s="7" t="s">
        <v>16</v>
      </c>
      <c r="I17" s="83" t="s">
        <v>17</v>
      </c>
      <c r="J17" s="83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92">
        <v>1</v>
      </c>
      <c r="C18" s="170" t="s">
        <v>106</v>
      </c>
      <c r="D18" s="170"/>
      <c r="E18" s="9">
        <v>3.6</v>
      </c>
      <c r="F18" s="9"/>
      <c r="G18" s="9">
        <v>2.1</v>
      </c>
      <c r="H18" s="9"/>
      <c r="I18" s="9">
        <v>1</v>
      </c>
      <c r="J18" s="9">
        <f t="shared" ref="J18:J23" si="0">+PRODUCT(E18:I18)</f>
        <v>7.5600000000000005</v>
      </c>
      <c r="K18" s="154"/>
      <c r="L18" s="155"/>
      <c r="M18" s="155"/>
      <c r="N18" s="155"/>
      <c r="O18" s="156"/>
    </row>
    <row r="19" spans="2:15" ht="15" customHeight="1" x14ac:dyDescent="0.2">
      <c r="B19" s="92">
        <v>2</v>
      </c>
      <c r="C19" s="170" t="s">
        <v>83</v>
      </c>
      <c r="D19" s="170"/>
      <c r="E19" s="9">
        <v>2.4</v>
      </c>
      <c r="F19" s="9"/>
      <c r="G19" s="9">
        <v>2.1</v>
      </c>
      <c r="H19" s="9"/>
      <c r="I19" s="9">
        <v>2</v>
      </c>
      <c r="J19" s="9">
        <f t="shared" si="0"/>
        <v>10.08</v>
      </c>
      <c r="K19" s="157"/>
      <c r="L19" s="158"/>
      <c r="M19" s="158"/>
      <c r="N19" s="158"/>
      <c r="O19" s="159"/>
    </row>
    <row r="20" spans="2:15" ht="15" customHeight="1" x14ac:dyDescent="0.2">
      <c r="B20" s="92">
        <v>3</v>
      </c>
      <c r="C20" s="170" t="s">
        <v>128</v>
      </c>
      <c r="D20" s="170"/>
      <c r="E20" s="9">
        <f>1+1+0.3</f>
        <v>2.2999999999999998</v>
      </c>
      <c r="F20" s="9"/>
      <c r="G20" s="9">
        <v>2</v>
      </c>
      <c r="H20" s="9"/>
      <c r="I20" s="9">
        <v>2</v>
      </c>
      <c r="J20" s="9">
        <f t="shared" si="0"/>
        <v>9.1999999999999993</v>
      </c>
      <c r="K20" s="157"/>
      <c r="L20" s="158"/>
      <c r="M20" s="158"/>
      <c r="N20" s="158"/>
      <c r="O20" s="159"/>
    </row>
    <row r="21" spans="2:15" ht="15" customHeight="1" x14ac:dyDescent="0.2">
      <c r="B21" s="92">
        <v>4</v>
      </c>
      <c r="C21" s="170" t="s">
        <v>81</v>
      </c>
      <c r="D21" s="170"/>
      <c r="E21" s="9">
        <v>12</v>
      </c>
      <c r="F21" s="9"/>
      <c r="G21" s="9">
        <v>1.7</v>
      </c>
      <c r="H21" s="9"/>
      <c r="I21" s="9">
        <v>2</v>
      </c>
      <c r="J21" s="9">
        <f t="shared" si="0"/>
        <v>40.799999999999997</v>
      </c>
      <c r="K21" s="157"/>
      <c r="L21" s="158"/>
      <c r="M21" s="158"/>
      <c r="N21" s="158"/>
      <c r="O21" s="159"/>
    </row>
    <row r="22" spans="2:15" ht="15" customHeight="1" x14ac:dyDescent="0.2">
      <c r="B22" s="92">
        <v>5</v>
      </c>
      <c r="C22" s="170" t="s">
        <v>73</v>
      </c>
      <c r="D22" s="170"/>
      <c r="E22" s="9">
        <v>3.85</v>
      </c>
      <c r="F22" s="9">
        <v>0.4</v>
      </c>
      <c r="G22" s="9"/>
      <c r="H22" s="9"/>
      <c r="I22" s="9">
        <v>8</v>
      </c>
      <c r="J22" s="9">
        <f t="shared" si="0"/>
        <v>12.32</v>
      </c>
      <c r="K22" s="157"/>
      <c r="L22" s="158"/>
      <c r="M22" s="158"/>
      <c r="N22" s="158"/>
      <c r="O22" s="159"/>
    </row>
    <row r="23" spans="2:15" ht="15" customHeight="1" x14ac:dyDescent="0.2">
      <c r="B23" s="92">
        <v>6</v>
      </c>
      <c r="C23" s="170" t="s">
        <v>130</v>
      </c>
      <c r="D23" s="170"/>
      <c r="E23" s="9">
        <v>2.8</v>
      </c>
      <c r="F23" s="9"/>
      <c r="G23" s="9">
        <v>1</v>
      </c>
      <c r="H23" s="9"/>
      <c r="I23" s="9">
        <v>2</v>
      </c>
      <c r="J23" s="9">
        <f t="shared" si="0"/>
        <v>5.6</v>
      </c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10"/>
      <c r="E37" s="11" t="s">
        <v>20</v>
      </c>
      <c r="F37" s="165">
        <f>SUM(J18:J36)</f>
        <v>85.56</v>
      </c>
      <c r="G37" s="165"/>
      <c r="H37" s="165"/>
      <c r="I37" s="165"/>
      <c r="J37" s="166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21</v>
      </c>
      <c r="F38" s="165">
        <f>F37</f>
        <v>85.56</v>
      </c>
      <c r="G38" s="165"/>
      <c r="H38" s="165"/>
      <c r="I38" s="165"/>
      <c r="J38" s="166"/>
      <c r="K38" s="160"/>
      <c r="L38" s="161"/>
      <c r="M38" s="161"/>
      <c r="N38" s="161"/>
      <c r="O38" s="162"/>
    </row>
    <row r="39" spans="2:15" ht="15" customHeight="1" x14ac:dyDescent="0.2">
      <c r="B39" s="10"/>
      <c r="E39" s="12"/>
      <c r="F39" s="13"/>
      <c r="G39" s="13"/>
      <c r="H39" s="13"/>
      <c r="I39" s="13"/>
      <c r="J39" s="13"/>
      <c r="K39" s="85"/>
      <c r="L39" s="85"/>
      <c r="M39" s="85"/>
      <c r="N39" s="85"/>
      <c r="O39" s="86"/>
    </row>
    <row r="40" spans="2:15" x14ac:dyDescent="0.2">
      <c r="B40" s="10"/>
      <c r="O40" s="16"/>
    </row>
    <row r="41" spans="2:15" x14ac:dyDescent="0.2">
      <c r="B41" s="10"/>
      <c r="C41" s="123"/>
      <c r="D41" s="123"/>
      <c r="E41" s="123"/>
      <c r="F41" s="123"/>
      <c r="I41" s="123"/>
      <c r="J41" s="123"/>
      <c r="K41" s="123"/>
      <c r="L41" s="123"/>
      <c r="M41" s="123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49"/>
      <c r="D45" s="149"/>
      <c r="E45" s="149"/>
      <c r="F45" s="149"/>
      <c r="I45" s="167"/>
      <c r="J45" s="167"/>
      <c r="K45" s="167"/>
      <c r="L45" s="167"/>
      <c r="M45" s="167"/>
      <c r="O45" s="16"/>
    </row>
    <row r="46" spans="2:15" ht="15" customHeight="1" x14ac:dyDescent="0.2">
      <c r="B46" s="10"/>
      <c r="C46" s="1" t="s">
        <v>22</v>
      </c>
      <c r="D46" s="168"/>
      <c r="E46" s="168"/>
      <c r="F46" s="168"/>
      <c r="I46" s="1" t="s">
        <v>22</v>
      </c>
      <c r="J46" s="169"/>
      <c r="K46" s="169"/>
      <c r="L46" s="169"/>
      <c r="M46" s="169"/>
      <c r="O46" s="16"/>
    </row>
    <row r="47" spans="2:15" ht="15" customHeight="1" x14ac:dyDescent="0.2">
      <c r="B47" s="10"/>
      <c r="C47" s="1" t="s">
        <v>23</v>
      </c>
      <c r="D47" s="163"/>
      <c r="E47" s="163"/>
      <c r="F47" s="163"/>
      <c r="I47" s="1" t="s">
        <v>23</v>
      </c>
      <c r="J47" s="163"/>
      <c r="K47" s="163"/>
      <c r="L47" s="163"/>
      <c r="M47" s="163"/>
      <c r="O47" s="16"/>
    </row>
    <row r="48" spans="2:15" ht="15" customHeight="1" x14ac:dyDescent="0.2">
      <c r="B48" s="17"/>
      <c r="C48" s="164" t="s">
        <v>24</v>
      </c>
      <c r="D48" s="164"/>
      <c r="E48" s="164"/>
      <c r="F48" s="164"/>
      <c r="G48" s="18"/>
      <c r="H48" s="18"/>
      <c r="I48" s="164" t="s">
        <v>25</v>
      </c>
      <c r="J48" s="164"/>
      <c r="K48" s="164"/>
      <c r="L48" s="164"/>
      <c r="M48" s="164"/>
      <c r="N48" s="18"/>
      <c r="O48" s="19"/>
    </row>
    <row r="49" ht="7.5" customHeight="1" x14ac:dyDescent="0.2"/>
    <row r="50" ht="12.75" customHeight="1" x14ac:dyDescent="0.2"/>
  </sheetData>
  <mergeCells count="51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8"/>
    <mergeCell ref="C19:D19"/>
    <mergeCell ref="C20:D20"/>
    <mergeCell ref="C21:D21"/>
    <mergeCell ref="C22:D22"/>
    <mergeCell ref="C23:D23"/>
    <mergeCell ref="C35:D35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D47:F47"/>
    <mergeCell ref="J47:M47"/>
    <mergeCell ref="C48:F48"/>
    <mergeCell ref="I48:M48"/>
    <mergeCell ref="C36:D36"/>
    <mergeCell ref="F37:J37"/>
    <mergeCell ref="F38:J38"/>
    <mergeCell ref="C41:F45"/>
    <mergeCell ref="I41:M45"/>
    <mergeCell ref="D46:F46"/>
    <mergeCell ref="J46:M46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9"/>
  </sheetPr>
  <dimension ref="B1:O50"/>
  <sheetViews>
    <sheetView topLeftCell="A17" workbookViewId="0">
      <selection activeCell="E24" sqref="E24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84" t="s">
        <v>7</v>
      </c>
      <c r="C11" s="30">
        <f>+[1]PRESUP!$B$62</f>
        <v>11.03</v>
      </c>
      <c r="D11" s="84" t="s">
        <v>8</v>
      </c>
      <c r="E11" s="82" t="str">
        <f>+[1]PRESUP!$E$62</f>
        <v>M2</v>
      </c>
      <c r="F11" s="145" t="s">
        <v>9</v>
      </c>
      <c r="G11" s="145"/>
      <c r="H11" s="146" t="s">
        <v>179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83" t="s">
        <v>11</v>
      </c>
      <c r="C17" s="126" t="s">
        <v>12</v>
      </c>
      <c r="D17" s="126"/>
      <c r="E17" s="83" t="s">
        <v>13</v>
      </c>
      <c r="F17" s="83" t="s">
        <v>14</v>
      </c>
      <c r="G17" s="83" t="s">
        <v>15</v>
      </c>
      <c r="H17" s="7" t="s">
        <v>16</v>
      </c>
      <c r="I17" s="83" t="s">
        <v>17</v>
      </c>
      <c r="J17" s="83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92">
        <v>1</v>
      </c>
      <c r="C18" s="170" t="s">
        <v>106</v>
      </c>
      <c r="D18" s="170"/>
      <c r="E18" s="9">
        <v>3.6</v>
      </c>
      <c r="F18" s="9"/>
      <c r="G18" s="9">
        <v>2.1</v>
      </c>
      <c r="H18" s="9"/>
      <c r="I18" s="9">
        <v>1</v>
      </c>
      <c r="J18" s="9">
        <f t="shared" ref="J18:J24" si="0">+PRODUCT(E18:I18)</f>
        <v>7.5600000000000005</v>
      </c>
      <c r="K18" s="154"/>
      <c r="L18" s="155"/>
      <c r="M18" s="155"/>
      <c r="N18" s="155"/>
      <c r="O18" s="156"/>
    </row>
    <row r="19" spans="2:15" ht="15" customHeight="1" x14ac:dyDescent="0.2">
      <c r="B19" s="92">
        <v>2</v>
      </c>
      <c r="C19" s="170" t="s">
        <v>83</v>
      </c>
      <c r="D19" s="170"/>
      <c r="E19" s="9">
        <v>2.4</v>
      </c>
      <c r="F19" s="9"/>
      <c r="G19" s="9">
        <v>2.1</v>
      </c>
      <c r="H19" s="9"/>
      <c r="I19" s="9">
        <v>2</v>
      </c>
      <c r="J19" s="9">
        <f t="shared" si="0"/>
        <v>10.08</v>
      </c>
      <c r="K19" s="157"/>
      <c r="L19" s="158"/>
      <c r="M19" s="158"/>
      <c r="N19" s="158"/>
      <c r="O19" s="159"/>
    </row>
    <row r="20" spans="2:15" ht="15" customHeight="1" x14ac:dyDescent="0.2">
      <c r="B20" s="92">
        <v>3</v>
      </c>
      <c r="C20" s="170" t="s">
        <v>81</v>
      </c>
      <c r="D20" s="170"/>
      <c r="E20" s="9">
        <v>12</v>
      </c>
      <c r="F20" s="9"/>
      <c r="G20" s="9">
        <v>1.7</v>
      </c>
      <c r="H20" s="9"/>
      <c r="I20" s="9">
        <v>2</v>
      </c>
      <c r="J20" s="9">
        <f t="shared" si="0"/>
        <v>40.799999999999997</v>
      </c>
      <c r="K20" s="157"/>
      <c r="L20" s="158"/>
      <c r="M20" s="158"/>
      <c r="N20" s="158"/>
      <c r="O20" s="159"/>
    </row>
    <row r="21" spans="2:15" ht="15" customHeight="1" x14ac:dyDescent="0.2">
      <c r="B21" s="92">
        <v>4</v>
      </c>
      <c r="C21" s="170" t="s">
        <v>73</v>
      </c>
      <c r="D21" s="170"/>
      <c r="E21" s="9"/>
      <c r="F21" s="9">
        <v>0.4</v>
      </c>
      <c r="G21" s="9">
        <v>3.55</v>
      </c>
      <c r="H21" s="9"/>
      <c r="I21" s="9">
        <v>8</v>
      </c>
      <c r="J21" s="9">
        <f t="shared" si="0"/>
        <v>11.36</v>
      </c>
      <c r="K21" s="157"/>
      <c r="L21" s="158"/>
      <c r="M21" s="158"/>
      <c r="N21" s="158"/>
      <c r="O21" s="159"/>
    </row>
    <row r="22" spans="2:15" ht="15" customHeight="1" x14ac:dyDescent="0.2">
      <c r="B22" s="92">
        <v>5</v>
      </c>
      <c r="C22" s="172" t="s">
        <v>130</v>
      </c>
      <c r="D22" s="173"/>
      <c r="E22" s="9">
        <v>2.8</v>
      </c>
      <c r="F22" s="9"/>
      <c r="G22" s="9">
        <v>1</v>
      </c>
      <c r="H22" s="9"/>
      <c r="I22" s="9">
        <v>2</v>
      </c>
      <c r="J22" s="9">
        <f t="shared" si="0"/>
        <v>5.6</v>
      </c>
      <c r="K22" s="157"/>
      <c r="L22" s="158"/>
      <c r="M22" s="158"/>
      <c r="N22" s="158"/>
      <c r="O22" s="159"/>
    </row>
    <row r="23" spans="2:15" ht="15" customHeight="1" x14ac:dyDescent="0.2">
      <c r="B23" s="92">
        <v>6</v>
      </c>
      <c r="C23" s="170" t="s">
        <v>122</v>
      </c>
      <c r="D23" s="170"/>
      <c r="E23" s="9">
        <f>2.2+2+1.4</f>
        <v>5.6</v>
      </c>
      <c r="F23" s="9"/>
      <c r="G23" s="9">
        <v>2.5</v>
      </c>
      <c r="H23" s="9"/>
      <c r="I23" s="9">
        <v>1</v>
      </c>
      <c r="J23" s="9">
        <f t="shared" si="0"/>
        <v>14</v>
      </c>
      <c r="K23" s="157"/>
      <c r="L23" s="158"/>
      <c r="M23" s="158"/>
      <c r="N23" s="158"/>
      <c r="O23" s="159"/>
    </row>
    <row r="24" spans="2:15" ht="15" customHeight="1" x14ac:dyDescent="0.2">
      <c r="B24" s="92">
        <v>3</v>
      </c>
      <c r="C24" s="170" t="s">
        <v>128</v>
      </c>
      <c r="D24" s="170"/>
      <c r="E24" s="9">
        <f>1+1+0.3</f>
        <v>2.2999999999999998</v>
      </c>
      <c r="F24" s="9"/>
      <c r="G24" s="9">
        <v>2</v>
      </c>
      <c r="H24" s="9"/>
      <c r="I24" s="9">
        <v>2</v>
      </c>
      <c r="J24" s="9">
        <f t="shared" si="0"/>
        <v>9.1999999999999993</v>
      </c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10"/>
      <c r="E36" s="11" t="s">
        <v>20</v>
      </c>
      <c r="F36" s="165">
        <f>SUM(J18:J35)</f>
        <v>98.6</v>
      </c>
      <c r="G36" s="165"/>
      <c r="H36" s="165"/>
      <c r="I36" s="165"/>
      <c r="J36" s="166"/>
      <c r="K36" s="157"/>
      <c r="L36" s="158"/>
      <c r="M36" s="158"/>
      <c r="N36" s="158"/>
      <c r="O36" s="159"/>
    </row>
    <row r="37" spans="2:15" ht="15" customHeight="1" x14ac:dyDescent="0.2">
      <c r="B37" s="10"/>
      <c r="E37" s="11" t="s">
        <v>21</v>
      </c>
      <c r="F37" s="165">
        <f>F36</f>
        <v>98.6</v>
      </c>
      <c r="G37" s="165"/>
      <c r="H37" s="165"/>
      <c r="I37" s="165"/>
      <c r="J37" s="166"/>
      <c r="K37" s="160"/>
      <c r="L37" s="161"/>
      <c r="M37" s="161"/>
      <c r="N37" s="161"/>
      <c r="O37" s="162"/>
    </row>
    <row r="38" spans="2:15" ht="15" customHeight="1" x14ac:dyDescent="0.2">
      <c r="B38" s="10"/>
      <c r="E38" s="12"/>
      <c r="F38" s="13"/>
      <c r="G38" s="13"/>
      <c r="H38" s="13"/>
      <c r="I38" s="13"/>
      <c r="J38" s="13"/>
      <c r="K38" s="85"/>
      <c r="L38" s="85"/>
      <c r="M38" s="85"/>
      <c r="N38" s="85"/>
      <c r="O38" s="86"/>
    </row>
    <row r="39" spans="2:15" x14ac:dyDescent="0.2">
      <c r="B39" s="10"/>
      <c r="O39" s="16"/>
    </row>
    <row r="40" spans="2:15" x14ac:dyDescent="0.2">
      <c r="B40" s="10"/>
      <c r="C40" s="123"/>
      <c r="D40" s="123"/>
      <c r="E40" s="123"/>
      <c r="F40" s="123"/>
      <c r="I40" s="123"/>
      <c r="J40" s="123"/>
      <c r="K40" s="123"/>
      <c r="L40" s="123"/>
      <c r="M40" s="123"/>
      <c r="O40" s="16"/>
    </row>
    <row r="41" spans="2:15" x14ac:dyDescent="0.2">
      <c r="B41" s="10"/>
      <c r="C41" s="123"/>
      <c r="D41" s="123"/>
      <c r="E41" s="123"/>
      <c r="F41" s="123"/>
      <c r="I41" s="123"/>
      <c r="J41" s="123"/>
      <c r="K41" s="123"/>
      <c r="L41" s="123"/>
      <c r="M41" s="123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49"/>
      <c r="D44" s="149"/>
      <c r="E44" s="149"/>
      <c r="F44" s="149"/>
      <c r="I44" s="167"/>
      <c r="J44" s="167"/>
      <c r="K44" s="167"/>
      <c r="L44" s="167"/>
      <c r="M44" s="167"/>
      <c r="O44" s="16"/>
    </row>
    <row r="45" spans="2:15" ht="15" customHeight="1" x14ac:dyDescent="0.2">
      <c r="B45" s="10"/>
      <c r="C45" s="1" t="s">
        <v>22</v>
      </c>
      <c r="D45" s="168"/>
      <c r="E45" s="168"/>
      <c r="F45" s="168"/>
      <c r="I45" s="1" t="s">
        <v>22</v>
      </c>
      <c r="J45" s="169"/>
      <c r="K45" s="169"/>
      <c r="L45" s="169"/>
      <c r="M45" s="169"/>
      <c r="O45" s="16"/>
    </row>
    <row r="46" spans="2:15" ht="15" customHeight="1" x14ac:dyDescent="0.2">
      <c r="B46" s="10"/>
      <c r="C46" s="1" t="s">
        <v>23</v>
      </c>
      <c r="D46" s="163"/>
      <c r="E46" s="163"/>
      <c r="F46" s="163"/>
      <c r="I46" s="1" t="s">
        <v>23</v>
      </c>
      <c r="J46" s="163"/>
      <c r="K46" s="163"/>
      <c r="L46" s="163"/>
      <c r="M46" s="163"/>
      <c r="O46" s="16"/>
    </row>
    <row r="47" spans="2:15" ht="15" customHeight="1" x14ac:dyDescent="0.2">
      <c r="B47" s="17"/>
      <c r="C47" s="164" t="s">
        <v>24</v>
      </c>
      <c r="D47" s="164"/>
      <c r="E47" s="164"/>
      <c r="F47" s="164"/>
      <c r="G47" s="18"/>
      <c r="H47" s="18"/>
      <c r="I47" s="164" t="s">
        <v>25</v>
      </c>
      <c r="J47" s="164"/>
      <c r="K47" s="164"/>
      <c r="L47" s="164"/>
      <c r="M47" s="164"/>
      <c r="N47" s="18"/>
      <c r="O47" s="19"/>
    </row>
    <row r="48" spans="2:15" ht="7.5" customHeight="1" x14ac:dyDescent="0.2"/>
    <row r="49" ht="12.75" customHeight="1" x14ac:dyDescent="0.2"/>
    <row r="50" ht="12.75" customHeight="1" x14ac:dyDescent="0.2"/>
  </sheetData>
  <mergeCells count="50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7"/>
    <mergeCell ref="C19:D19"/>
    <mergeCell ref="C20:D20"/>
    <mergeCell ref="C21:D21"/>
    <mergeCell ref="C22:D22"/>
    <mergeCell ref="C23:D23"/>
    <mergeCell ref="C35:D35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D46:F46"/>
    <mergeCell ref="J46:M46"/>
    <mergeCell ref="C47:F47"/>
    <mergeCell ref="I47:M47"/>
    <mergeCell ref="F36:J36"/>
    <mergeCell ref="F37:J37"/>
    <mergeCell ref="C40:F44"/>
    <mergeCell ref="I40:M44"/>
    <mergeCell ref="D45:F45"/>
    <mergeCell ref="J45:M45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18">
    <tabColor theme="9"/>
  </sheetPr>
  <dimension ref="B1:O50"/>
  <sheetViews>
    <sheetView topLeftCell="A6" workbookViewId="0">
      <selection activeCell="H11" sqref="H11:O11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2" t="s">
        <v>7</v>
      </c>
      <c r="C11" s="3">
        <f>+[1]PRESUP!$B$64</f>
        <v>11.049999999999999</v>
      </c>
      <c r="D11" s="2" t="s">
        <v>8</v>
      </c>
      <c r="E11" s="3" t="str">
        <f>+[1]PRESUP!$E$64</f>
        <v>M2</v>
      </c>
      <c r="F11" s="145" t="s">
        <v>9</v>
      </c>
      <c r="G11" s="145"/>
      <c r="H11" s="146" t="s">
        <v>29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6" t="s">
        <v>11</v>
      </c>
      <c r="C17" s="126" t="s">
        <v>12</v>
      </c>
      <c r="D17" s="126"/>
      <c r="E17" s="6" t="s">
        <v>13</v>
      </c>
      <c r="F17" s="6" t="s">
        <v>14</v>
      </c>
      <c r="G17" s="6" t="s">
        <v>15</v>
      </c>
      <c r="H17" s="7" t="s">
        <v>16</v>
      </c>
      <c r="I17" s="6" t="s">
        <v>17</v>
      </c>
      <c r="J17" s="6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28</v>
      </c>
      <c r="D18" s="153"/>
      <c r="E18" s="9">
        <v>11.7</v>
      </c>
      <c r="F18" s="9">
        <v>5.7</v>
      </c>
      <c r="G18" s="9"/>
      <c r="H18" s="9"/>
      <c r="I18" s="9"/>
      <c r="J18" s="9">
        <f>+E18*F18</f>
        <v>66.69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66.69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66.69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14"/>
      <c r="L40" s="14"/>
      <c r="M40" s="14"/>
      <c r="N40" s="14"/>
      <c r="O40" s="15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11">
    <tabColor theme="9"/>
  </sheetPr>
  <dimension ref="B1:O50"/>
  <sheetViews>
    <sheetView topLeftCell="A9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4" t="s">
        <v>7</v>
      </c>
      <c r="C11" s="3" t="str">
        <f>+[1]PRESUP!$B$66</f>
        <v xml:space="preserve">12. </v>
      </c>
      <c r="D11" s="4" t="s">
        <v>8</v>
      </c>
      <c r="E11" s="3">
        <f>+[1]PRESUP!$E$66</f>
        <v>0</v>
      </c>
      <c r="F11" s="145" t="s">
        <v>9</v>
      </c>
      <c r="G11" s="145"/>
      <c r="H11" s="146" t="s">
        <v>50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6" t="s">
        <v>11</v>
      </c>
      <c r="C17" s="126" t="s">
        <v>12</v>
      </c>
      <c r="D17" s="126"/>
      <c r="E17" s="6" t="s">
        <v>13</v>
      </c>
      <c r="F17" s="6" t="s">
        <v>14</v>
      </c>
      <c r="G17" s="6" t="s">
        <v>15</v>
      </c>
      <c r="H17" s="7" t="s">
        <v>16</v>
      </c>
      <c r="I17" s="6" t="s">
        <v>17</v>
      </c>
      <c r="J17" s="6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41</v>
      </c>
      <c r="D18" s="153"/>
      <c r="E18" s="9"/>
      <c r="F18" s="9">
        <v>1.6</v>
      </c>
      <c r="G18" s="9">
        <v>3.5</v>
      </c>
      <c r="H18" s="9"/>
      <c r="I18" s="9">
        <v>1</v>
      </c>
      <c r="J18" s="9">
        <f>+PRODUCT(E18:I18)</f>
        <v>5.6000000000000005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J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5.6000000000000005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5.6000000000000005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14"/>
      <c r="L40" s="14"/>
      <c r="M40" s="14"/>
      <c r="N40" s="14"/>
      <c r="O40" s="15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12">
    <tabColor theme="9"/>
  </sheetPr>
  <dimension ref="B1:O50"/>
  <sheetViews>
    <sheetView topLeftCell="A23" workbookViewId="0">
      <selection activeCell="F39" sqref="F39:J3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4" t="s">
        <v>7</v>
      </c>
      <c r="C11" s="30">
        <f>+[1]PRESUP!$B$67</f>
        <v>12.01</v>
      </c>
      <c r="D11" s="4" t="s">
        <v>8</v>
      </c>
      <c r="E11" s="3" t="str">
        <f>+[1]PRESUP!$E$67</f>
        <v>M2</v>
      </c>
      <c r="F11" s="145" t="s">
        <v>9</v>
      </c>
      <c r="G11" s="145"/>
      <c r="H11" s="146" t="s">
        <v>51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6" t="s">
        <v>11</v>
      </c>
      <c r="C17" s="126" t="s">
        <v>12</v>
      </c>
      <c r="D17" s="126"/>
      <c r="E17" s="6" t="s">
        <v>13</v>
      </c>
      <c r="F17" s="6" t="s">
        <v>14</v>
      </c>
      <c r="G17" s="6" t="s">
        <v>15</v>
      </c>
      <c r="H17" s="7" t="s">
        <v>16</v>
      </c>
      <c r="I17" s="6" t="s">
        <v>17</v>
      </c>
      <c r="J17" s="6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52</v>
      </c>
      <c r="D18" s="153"/>
      <c r="E18" s="9">
        <v>0.8</v>
      </c>
      <c r="F18" s="9"/>
      <c r="G18" s="9">
        <v>2.2000000000000002</v>
      </c>
      <c r="H18" s="9">
        <f>+E18*G18</f>
        <v>1.7600000000000002</v>
      </c>
      <c r="I18" s="9">
        <v>3</v>
      </c>
      <c r="J18" s="9">
        <f>+I18*H18</f>
        <v>5.2800000000000011</v>
      </c>
      <c r="K18" s="154"/>
      <c r="L18" s="155"/>
      <c r="M18" s="155"/>
      <c r="N18" s="155"/>
      <c r="O18" s="156"/>
    </row>
    <row r="19" spans="2:15" ht="15" customHeight="1" x14ac:dyDescent="0.2">
      <c r="B19" s="8">
        <v>2</v>
      </c>
      <c r="C19" s="153" t="s">
        <v>53</v>
      </c>
      <c r="D19" s="153"/>
      <c r="E19" s="9">
        <v>0.8</v>
      </c>
      <c r="F19" s="9"/>
      <c r="G19" s="9">
        <v>2.2000000000000002</v>
      </c>
      <c r="H19" s="9">
        <f>+E19*G19</f>
        <v>1.7600000000000002</v>
      </c>
      <c r="I19" s="9">
        <v>1</v>
      </c>
      <c r="J19" s="9">
        <f>+I19*H19</f>
        <v>1.7600000000000002</v>
      </c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7.0400000000000009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7.0400000000000009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14"/>
      <c r="L40" s="14"/>
      <c r="M40" s="14"/>
      <c r="N40" s="14"/>
      <c r="O40" s="15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13">
    <tabColor theme="9"/>
  </sheetPr>
  <dimension ref="B1:O50"/>
  <sheetViews>
    <sheetView topLeftCell="A12" workbookViewId="0">
      <selection activeCell="F21" sqref="F21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4" t="s">
        <v>7</v>
      </c>
      <c r="C11" s="3" t="str">
        <f>+[1]PRESUP!$B$68</f>
        <v xml:space="preserve">13. </v>
      </c>
      <c r="D11" s="4" t="s">
        <v>8</v>
      </c>
      <c r="E11" s="3">
        <f>+[1]PRESUP!$E$68</f>
        <v>0</v>
      </c>
      <c r="F11" s="145" t="s">
        <v>9</v>
      </c>
      <c r="G11" s="145"/>
      <c r="H11" s="146" t="s">
        <v>54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6" t="s">
        <v>11</v>
      </c>
      <c r="C17" s="126" t="s">
        <v>12</v>
      </c>
      <c r="D17" s="126"/>
      <c r="E17" s="6" t="s">
        <v>13</v>
      </c>
      <c r="F17" s="6" t="s">
        <v>14</v>
      </c>
      <c r="G17" s="6" t="s">
        <v>15</v>
      </c>
      <c r="H17" s="7" t="s">
        <v>16</v>
      </c>
      <c r="I17" s="6" t="s">
        <v>17</v>
      </c>
      <c r="J17" s="6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38</v>
      </c>
      <c r="D18" s="153"/>
      <c r="E18" s="9">
        <v>3.8</v>
      </c>
      <c r="F18" s="9"/>
      <c r="G18" s="9">
        <v>1.85</v>
      </c>
      <c r="H18" s="9">
        <f>+E18*G18</f>
        <v>7.03</v>
      </c>
      <c r="I18" s="9">
        <v>6</v>
      </c>
      <c r="J18" s="9">
        <f>+I18*H18</f>
        <v>42.18</v>
      </c>
      <c r="K18" s="154"/>
      <c r="L18" s="155"/>
      <c r="M18" s="155"/>
      <c r="N18" s="155"/>
      <c r="O18" s="156"/>
    </row>
    <row r="19" spans="2:15" ht="15" customHeight="1" x14ac:dyDescent="0.2">
      <c r="B19" s="8">
        <v>2</v>
      </c>
      <c r="C19" s="153" t="s">
        <v>82</v>
      </c>
      <c r="D19" s="153"/>
      <c r="E19" s="9">
        <v>4</v>
      </c>
      <c r="F19" s="9"/>
      <c r="G19" s="9">
        <v>1.55</v>
      </c>
      <c r="H19" s="9">
        <f>+E19*G19</f>
        <v>6.2</v>
      </c>
      <c r="I19" s="9">
        <v>1</v>
      </c>
      <c r="J19" s="9">
        <f>+I19*H19</f>
        <v>6.2</v>
      </c>
      <c r="K19" s="157"/>
      <c r="L19" s="158"/>
      <c r="M19" s="158"/>
      <c r="N19" s="158"/>
      <c r="O19" s="159"/>
    </row>
    <row r="20" spans="2:15" ht="15" customHeight="1" x14ac:dyDescent="0.2">
      <c r="B20" s="8">
        <v>3</v>
      </c>
      <c r="C20" s="153" t="s">
        <v>131</v>
      </c>
      <c r="D20" s="153"/>
      <c r="E20" s="9">
        <v>2.2999999999999998</v>
      </c>
      <c r="F20" s="9"/>
      <c r="G20" s="9">
        <v>1.55</v>
      </c>
      <c r="H20" s="9">
        <f>+E20*G20</f>
        <v>3.5649999999999999</v>
      </c>
      <c r="I20" s="9">
        <v>2</v>
      </c>
      <c r="J20" s="9">
        <f>+I20*H20</f>
        <v>7.13</v>
      </c>
      <c r="K20" s="157"/>
      <c r="L20" s="158"/>
      <c r="M20" s="158"/>
      <c r="N20" s="158"/>
      <c r="O20" s="159"/>
    </row>
    <row r="21" spans="2:15" ht="15" customHeight="1" x14ac:dyDescent="0.2">
      <c r="B21" s="8">
        <v>4</v>
      </c>
      <c r="C21" s="153" t="s">
        <v>108</v>
      </c>
      <c r="D21" s="153"/>
      <c r="E21" s="9">
        <v>3.5</v>
      </c>
      <c r="F21" s="9"/>
      <c r="G21" s="9">
        <v>1.1000000000000001</v>
      </c>
      <c r="H21" s="9">
        <f>+E21*G21</f>
        <v>3.8500000000000005</v>
      </c>
      <c r="I21" s="9">
        <v>1</v>
      </c>
      <c r="J21" s="9">
        <f>+I21*H21</f>
        <v>3.8500000000000005</v>
      </c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59.360000000000007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59.360000000000007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14"/>
      <c r="L40" s="14"/>
      <c r="M40" s="14"/>
      <c r="N40" s="14"/>
      <c r="O40" s="15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9"/>
  </sheetPr>
  <dimension ref="B1:O50"/>
  <sheetViews>
    <sheetView topLeftCell="A3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2" t="s">
        <v>7</v>
      </c>
      <c r="C11" s="3">
        <f>+[1]PRESUP!$B$15</f>
        <v>1.05</v>
      </c>
      <c r="D11" s="2" t="s">
        <v>8</v>
      </c>
      <c r="E11" s="3" t="str">
        <f>+[1]PRESUP!$E$15</f>
        <v>M2</v>
      </c>
      <c r="F11" s="145" t="s">
        <v>9</v>
      </c>
      <c r="G11" s="145"/>
      <c r="H11" s="146" t="s">
        <v>37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6" t="s">
        <v>11</v>
      </c>
      <c r="C17" s="126" t="s">
        <v>12</v>
      </c>
      <c r="D17" s="126"/>
      <c r="E17" s="6" t="s">
        <v>13</v>
      </c>
      <c r="F17" s="6" t="s">
        <v>14</v>
      </c>
      <c r="G17" s="6" t="s">
        <v>15</v>
      </c>
      <c r="H17" s="7" t="s">
        <v>16</v>
      </c>
      <c r="I17" s="6" t="s">
        <v>17</v>
      </c>
      <c r="J17" s="6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38</v>
      </c>
      <c r="D18" s="153"/>
      <c r="E18" s="9">
        <v>3.8</v>
      </c>
      <c r="F18" s="9"/>
      <c r="G18" s="9">
        <v>1.85</v>
      </c>
      <c r="H18" s="9">
        <f>+E18*G18</f>
        <v>7.03</v>
      </c>
      <c r="I18" s="9">
        <v>6</v>
      </c>
      <c r="J18" s="9">
        <f>+I18*H18</f>
        <v>42.18</v>
      </c>
      <c r="K18" s="154"/>
      <c r="L18" s="155"/>
      <c r="M18" s="155"/>
      <c r="N18" s="155"/>
      <c r="O18" s="156"/>
    </row>
    <row r="19" spans="2:15" ht="15" customHeight="1" x14ac:dyDescent="0.2">
      <c r="B19" s="8">
        <v>2</v>
      </c>
      <c r="C19" s="153" t="s">
        <v>39</v>
      </c>
      <c r="D19" s="153"/>
      <c r="E19" s="9">
        <v>2.6</v>
      </c>
      <c r="F19" s="9"/>
      <c r="G19" s="9">
        <v>1.45</v>
      </c>
      <c r="H19" s="9">
        <f>+E19*G19</f>
        <v>3.77</v>
      </c>
      <c r="I19" s="9">
        <v>1</v>
      </c>
      <c r="J19" s="9">
        <f>+I19*H19</f>
        <v>3.77</v>
      </c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45.95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45.95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14"/>
      <c r="L40" s="14"/>
      <c r="M40" s="14"/>
      <c r="N40" s="14"/>
      <c r="O40" s="15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14">
    <tabColor theme="9"/>
  </sheetPr>
  <dimension ref="B1:O50"/>
  <sheetViews>
    <sheetView topLeftCell="A17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4" t="s">
        <v>7</v>
      </c>
      <c r="C11" s="30">
        <f>+[1]PRESUP!$B$69</f>
        <v>13.01</v>
      </c>
      <c r="D11" s="4" t="s">
        <v>8</v>
      </c>
      <c r="E11" s="3" t="str">
        <f>+[1]PRESUP!$E$69</f>
        <v>M2</v>
      </c>
      <c r="F11" s="145" t="s">
        <v>9</v>
      </c>
      <c r="G11" s="145"/>
      <c r="H11" s="146" t="s">
        <v>55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6" t="s">
        <v>11</v>
      </c>
      <c r="C17" s="126" t="s">
        <v>12</v>
      </c>
      <c r="D17" s="126"/>
      <c r="E17" s="6" t="s">
        <v>13</v>
      </c>
      <c r="F17" s="6" t="s">
        <v>14</v>
      </c>
      <c r="G17" s="6" t="s">
        <v>15</v>
      </c>
      <c r="H17" s="7" t="s">
        <v>16</v>
      </c>
      <c r="I17" s="6" t="s">
        <v>17</v>
      </c>
      <c r="J17" s="6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38</v>
      </c>
      <c r="D18" s="153"/>
      <c r="E18" s="9">
        <v>3.8</v>
      </c>
      <c r="F18" s="9"/>
      <c r="G18" s="9">
        <v>1.85</v>
      </c>
      <c r="H18" s="9">
        <f>+E18*G18</f>
        <v>7.03</v>
      </c>
      <c r="I18" s="9">
        <v>6</v>
      </c>
      <c r="J18" s="9">
        <f>+I18*H18</f>
        <v>42.18</v>
      </c>
      <c r="K18" s="154"/>
      <c r="L18" s="155"/>
      <c r="M18" s="155"/>
      <c r="N18" s="155"/>
      <c r="O18" s="156"/>
    </row>
    <row r="19" spans="2:15" ht="15" customHeight="1" x14ac:dyDescent="0.2">
      <c r="B19" s="8">
        <v>2</v>
      </c>
      <c r="C19" s="153" t="s">
        <v>82</v>
      </c>
      <c r="D19" s="153"/>
      <c r="E19" s="9">
        <v>4</v>
      </c>
      <c r="F19" s="9"/>
      <c r="G19" s="9">
        <v>1.55</v>
      </c>
      <c r="H19" s="9">
        <f>+E19*G19</f>
        <v>6.2</v>
      </c>
      <c r="I19" s="9">
        <v>1</v>
      </c>
      <c r="J19" s="9">
        <f>+I19*H19</f>
        <v>6.2</v>
      </c>
      <c r="K19" s="157"/>
      <c r="L19" s="158"/>
      <c r="M19" s="158"/>
      <c r="N19" s="158"/>
      <c r="O19" s="159"/>
    </row>
    <row r="20" spans="2:15" ht="15" customHeight="1" x14ac:dyDescent="0.2">
      <c r="B20" s="8">
        <v>3</v>
      </c>
      <c r="C20" s="153" t="s">
        <v>131</v>
      </c>
      <c r="D20" s="153"/>
      <c r="E20" s="9">
        <v>2.2999999999999998</v>
      </c>
      <c r="F20" s="9"/>
      <c r="G20" s="9">
        <v>1.55</v>
      </c>
      <c r="H20" s="9">
        <f>+E20*G20</f>
        <v>3.5649999999999999</v>
      </c>
      <c r="I20" s="9">
        <v>2</v>
      </c>
      <c r="J20" s="9">
        <f>+I20*H20</f>
        <v>7.13</v>
      </c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55.510000000000005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55.510000000000005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14"/>
      <c r="L40" s="14"/>
      <c r="M40" s="14"/>
      <c r="N40" s="14"/>
      <c r="O40" s="15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9"/>
  </sheetPr>
  <dimension ref="B1:O50"/>
  <sheetViews>
    <sheetView topLeftCell="A9" workbookViewId="0">
      <selection activeCell="J19" sqref="C19:J1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84" t="s">
        <v>7</v>
      </c>
      <c r="C11" s="30">
        <f>+[1]PRESUP!$B$70</f>
        <v>13.02</v>
      </c>
      <c r="D11" s="84" t="s">
        <v>8</v>
      </c>
      <c r="E11" s="82" t="str">
        <f>+[1]PRESUP!$E$70</f>
        <v>M2</v>
      </c>
      <c r="F11" s="145" t="s">
        <v>9</v>
      </c>
      <c r="G11" s="145"/>
      <c r="H11" s="146" t="s">
        <v>132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83" t="s">
        <v>11</v>
      </c>
      <c r="C17" s="126" t="s">
        <v>12</v>
      </c>
      <c r="D17" s="126"/>
      <c r="E17" s="83" t="s">
        <v>13</v>
      </c>
      <c r="F17" s="83" t="s">
        <v>14</v>
      </c>
      <c r="G17" s="83" t="s">
        <v>15</v>
      </c>
      <c r="H17" s="7" t="s">
        <v>16</v>
      </c>
      <c r="I17" s="83" t="s">
        <v>17</v>
      </c>
      <c r="J17" s="83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133</v>
      </c>
      <c r="D18" s="153"/>
      <c r="E18" s="9"/>
      <c r="F18" s="9"/>
      <c r="G18" s="9"/>
      <c r="H18" s="9"/>
      <c r="I18" s="9">
        <v>1</v>
      </c>
      <c r="J18" s="9">
        <f>+I18</f>
        <v>1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J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85"/>
      <c r="L40" s="85"/>
      <c r="M40" s="85"/>
      <c r="N40" s="85"/>
      <c r="O40" s="86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9"/>
  </sheetPr>
  <dimension ref="B1:O50"/>
  <sheetViews>
    <sheetView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84" t="s">
        <v>7</v>
      </c>
      <c r="C11" s="30">
        <f>+[1]PRESUP!$B$71</f>
        <v>13.03</v>
      </c>
      <c r="D11" s="84" t="s">
        <v>8</v>
      </c>
      <c r="E11" s="82" t="str">
        <f>+[1]PRESUP!$E$71</f>
        <v>M2</v>
      </c>
      <c r="F11" s="145" t="s">
        <v>9</v>
      </c>
      <c r="G11" s="145"/>
      <c r="H11" s="146" t="s">
        <v>136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83" t="s">
        <v>11</v>
      </c>
      <c r="C17" s="126" t="s">
        <v>12</v>
      </c>
      <c r="D17" s="126"/>
      <c r="E17" s="83" t="s">
        <v>13</v>
      </c>
      <c r="F17" s="83" t="s">
        <v>14</v>
      </c>
      <c r="G17" s="83" t="s">
        <v>15</v>
      </c>
      <c r="H17" s="7" t="s">
        <v>16</v>
      </c>
      <c r="I17" s="83" t="s">
        <v>17</v>
      </c>
      <c r="J17" s="83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137</v>
      </c>
      <c r="D18" s="153"/>
      <c r="E18" s="9"/>
      <c r="F18" s="9">
        <v>1</v>
      </c>
      <c r="G18" s="9">
        <v>2.1</v>
      </c>
      <c r="H18" s="9"/>
      <c r="I18" s="9">
        <v>1</v>
      </c>
      <c r="J18" s="9">
        <f>+PRODUCT(F18:I18)</f>
        <v>2.1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J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2.1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2.1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85"/>
      <c r="L40" s="85"/>
      <c r="M40" s="85"/>
      <c r="N40" s="85"/>
      <c r="O40" s="86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9"/>
  </sheetPr>
  <dimension ref="B1:O50"/>
  <sheetViews>
    <sheetView topLeftCell="A17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84" t="s">
        <v>7</v>
      </c>
      <c r="C11" s="30">
        <f>+[1]PRESUP!$B$72</f>
        <v>13.04</v>
      </c>
      <c r="D11" s="84" t="s">
        <v>8</v>
      </c>
      <c r="E11" s="82" t="str">
        <f>+[1]PRESUP!$E$72</f>
        <v>M2</v>
      </c>
      <c r="F11" s="145" t="s">
        <v>9</v>
      </c>
      <c r="G11" s="145"/>
      <c r="H11" s="146" t="s">
        <v>135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83" t="s">
        <v>11</v>
      </c>
      <c r="C17" s="126" t="s">
        <v>12</v>
      </c>
      <c r="D17" s="126"/>
      <c r="E17" s="83" t="s">
        <v>13</v>
      </c>
      <c r="F17" s="83" t="s">
        <v>14</v>
      </c>
      <c r="G17" s="83" t="s">
        <v>15</v>
      </c>
      <c r="H17" s="7" t="s">
        <v>16</v>
      </c>
      <c r="I17" s="83" t="s">
        <v>17</v>
      </c>
      <c r="J17" s="83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134</v>
      </c>
      <c r="D18" s="153"/>
      <c r="E18" s="9"/>
      <c r="F18" s="9"/>
      <c r="G18" s="9"/>
      <c r="H18" s="9"/>
      <c r="I18" s="9">
        <v>2</v>
      </c>
      <c r="J18" s="9">
        <f>+I18</f>
        <v>2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J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2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2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85"/>
      <c r="L40" s="85"/>
      <c r="M40" s="85"/>
      <c r="N40" s="85"/>
      <c r="O40" s="86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9"/>
  </sheetPr>
  <dimension ref="B1:O50"/>
  <sheetViews>
    <sheetView topLeftCell="A26" workbookViewId="0">
      <selection activeCell="F21" sqref="F21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90" t="s">
        <v>7</v>
      </c>
      <c r="C11" s="30">
        <f>+[1]PRESUP!$B$73</f>
        <v>13.049999999999999</v>
      </c>
      <c r="D11" s="90" t="s">
        <v>8</v>
      </c>
      <c r="E11" s="91" t="str">
        <f>+[1]PRESUP!$E$73</f>
        <v>UN</v>
      </c>
      <c r="F11" s="145" t="s">
        <v>9</v>
      </c>
      <c r="G11" s="145"/>
      <c r="H11" s="146" t="s">
        <v>135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87" t="s">
        <v>11</v>
      </c>
      <c r="C17" s="126" t="s">
        <v>12</v>
      </c>
      <c r="D17" s="126"/>
      <c r="E17" s="87" t="s">
        <v>13</v>
      </c>
      <c r="F17" s="87" t="s">
        <v>14</v>
      </c>
      <c r="G17" s="87" t="s">
        <v>15</v>
      </c>
      <c r="H17" s="7" t="s">
        <v>16</v>
      </c>
      <c r="I17" s="87" t="s">
        <v>17</v>
      </c>
      <c r="J17" s="87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138</v>
      </c>
      <c r="D18" s="153"/>
      <c r="E18" s="9">
        <f>2.3+2.3+1</f>
        <v>5.6</v>
      </c>
      <c r="F18" s="9"/>
      <c r="G18" s="9">
        <v>3</v>
      </c>
      <c r="H18" s="9"/>
      <c r="I18" s="9">
        <v>1</v>
      </c>
      <c r="J18" s="9">
        <f t="shared" ref="J18:J23" si="0">+PRODUCT(E18:I18)</f>
        <v>16.799999999999997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>
        <v>0.8</v>
      </c>
      <c r="F19" s="9"/>
      <c r="G19" s="9">
        <v>0.9</v>
      </c>
      <c r="H19" s="9"/>
      <c r="I19" s="9">
        <v>1</v>
      </c>
      <c r="J19" s="9">
        <f t="shared" si="0"/>
        <v>0.72000000000000008</v>
      </c>
      <c r="K19" s="157"/>
      <c r="L19" s="158"/>
      <c r="M19" s="158"/>
      <c r="N19" s="158"/>
      <c r="O19" s="159"/>
    </row>
    <row r="20" spans="2:15" ht="15" customHeight="1" x14ac:dyDescent="0.2">
      <c r="B20" s="8">
        <v>2</v>
      </c>
      <c r="C20" s="153" t="s">
        <v>139</v>
      </c>
      <c r="D20" s="153"/>
      <c r="E20" s="9">
        <v>1</v>
      </c>
      <c r="F20" s="9"/>
      <c r="G20" s="9">
        <v>3</v>
      </c>
      <c r="H20" s="9"/>
      <c r="I20" s="9">
        <v>1</v>
      </c>
      <c r="J20" s="9">
        <f t="shared" si="0"/>
        <v>3</v>
      </c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>
        <v>0.8</v>
      </c>
      <c r="F21" s="9"/>
      <c r="G21" s="9">
        <v>0.9</v>
      </c>
      <c r="H21" s="9"/>
      <c r="I21" s="9">
        <v>1</v>
      </c>
      <c r="J21" s="9">
        <f t="shared" si="0"/>
        <v>0.72000000000000008</v>
      </c>
      <c r="K21" s="157"/>
      <c r="L21" s="158"/>
      <c r="M21" s="158"/>
      <c r="N21" s="158"/>
      <c r="O21" s="159"/>
    </row>
    <row r="22" spans="2:15" ht="15" customHeight="1" x14ac:dyDescent="0.2">
      <c r="B22" s="8">
        <v>3</v>
      </c>
      <c r="C22" s="153" t="s">
        <v>140</v>
      </c>
      <c r="D22" s="153"/>
      <c r="E22" s="9">
        <v>1</v>
      </c>
      <c r="F22" s="9"/>
      <c r="G22" s="9">
        <v>3</v>
      </c>
      <c r="H22" s="9"/>
      <c r="I22" s="9">
        <v>1</v>
      </c>
      <c r="J22" s="9">
        <f t="shared" si="0"/>
        <v>3</v>
      </c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>
        <v>0.8</v>
      </c>
      <c r="F23" s="9"/>
      <c r="G23" s="9">
        <v>0.9</v>
      </c>
      <c r="H23" s="9"/>
      <c r="I23" s="9">
        <v>1</v>
      </c>
      <c r="J23" s="9">
        <f t="shared" si="0"/>
        <v>0.72000000000000008</v>
      </c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24.959999999999994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24.959999999999994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88"/>
      <c r="L40" s="88"/>
      <c r="M40" s="88"/>
      <c r="N40" s="88"/>
      <c r="O40" s="89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9"/>
  </sheetPr>
  <dimension ref="B1:O50"/>
  <sheetViews>
    <sheetView topLeftCell="A20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90" t="s">
        <v>7</v>
      </c>
      <c r="C11" s="30">
        <f>+[1]PRESUP!$B$74</f>
        <v>13.059999999999999</v>
      </c>
      <c r="D11" s="90" t="s">
        <v>8</v>
      </c>
      <c r="E11" s="91" t="str">
        <f>+[1]PRESUP!$E$74</f>
        <v>M2</v>
      </c>
      <c r="F11" s="145" t="s">
        <v>9</v>
      </c>
      <c r="G11" s="145"/>
      <c r="H11" s="171" t="s">
        <v>143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87" t="s">
        <v>11</v>
      </c>
      <c r="C17" s="126" t="s">
        <v>12</v>
      </c>
      <c r="D17" s="126"/>
      <c r="E17" s="87" t="s">
        <v>13</v>
      </c>
      <c r="F17" s="87" t="s">
        <v>14</v>
      </c>
      <c r="G17" s="87" t="s">
        <v>15</v>
      </c>
      <c r="H17" s="7" t="s">
        <v>16</v>
      </c>
      <c r="I17" s="87" t="s">
        <v>17</v>
      </c>
      <c r="J17" s="87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144</v>
      </c>
      <c r="D18" s="153"/>
      <c r="E18" s="9">
        <v>1</v>
      </c>
      <c r="F18" s="9">
        <v>0.6</v>
      </c>
      <c r="G18" s="9"/>
      <c r="H18" s="9"/>
      <c r="I18" s="9">
        <v>1</v>
      </c>
      <c r="J18" s="9">
        <f>+PRODUCT(E18:I18)</f>
        <v>0.6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J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0.6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0.6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88"/>
      <c r="L40" s="88"/>
      <c r="M40" s="88"/>
      <c r="N40" s="88"/>
      <c r="O40" s="89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9"/>
  </sheetPr>
  <dimension ref="B1:O50"/>
  <sheetViews>
    <sheetView topLeftCell="A12" workbookViewId="0">
      <selection activeCell="F21" sqref="F21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101" t="s">
        <v>7</v>
      </c>
      <c r="C11" s="30">
        <f>+[1]PRESUP!$B$75</f>
        <v>13.069999999999999</v>
      </c>
      <c r="D11" s="101" t="s">
        <v>8</v>
      </c>
      <c r="E11" s="102" t="str">
        <f>+[1]PRESUP!$E$75</f>
        <v>UN</v>
      </c>
      <c r="F11" s="145" t="s">
        <v>9</v>
      </c>
      <c r="G11" s="145"/>
      <c r="H11" s="171" t="s">
        <v>168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98" t="s">
        <v>11</v>
      </c>
      <c r="C17" s="126" t="s">
        <v>12</v>
      </c>
      <c r="D17" s="126"/>
      <c r="E17" s="98" t="s">
        <v>13</v>
      </c>
      <c r="F17" s="98" t="s">
        <v>14</v>
      </c>
      <c r="G17" s="98" t="s">
        <v>15</v>
      </c>
      <c r="H17" s="7" t="s">
        <v>16</v>
      </c>
      <c r="I17" s="98" t="s">
        <v>17</v>
      </c>
      <c r="J17" s="98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138</v>
      </c>
      <c r="D18" s="153"/>
      <c r="E18" s="9">
        <f>2.3+2.3+1</f>
        <v>5.6</v>
      </c>
      <c r="F18" s="9"/>
      <c r="G18" s="9">
        <v>3</v>
      </c>
      <c r="H18" s="9"/>
      <c r="I18" s="9">
        <v>1</v>
      </c>
      <c r="J18" s="9">
        <f t="shared" ref="J18:J24" si="0">+PRODUCT(E18:I18)</f>
        <v>16.799999999999997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>
        <v>0.8</v>
      </c>
      <c r="F19" s="9"/>
      <c r="G19" s="9">
        <v>0.9</v>
      </c>
      <c r="H19" s="9"/>
      <c r="I19" s="9">
        <v>1</v>
      </c>
      <c r="J19" s="9">
        <f t="shared" si="0"/>
        <v>0.72000000000000008</v>
      </c>
      <c r="K19" s="157"/>
      <c r="L19" s="158"/>
      <c r="M19" s="158"/>
      <c r="N19" s="158"/>
      <c r="O19" s="159"/>
    </row>
    <row r="20" spans="2:15" ht="15" customHeight="1" x14ac:dyDescent="0.2">
      <c r="B20" s="8">
        <v>2</v>
      </c>
      <c r="C20" s="153" t="s">
        <v>139</v>
      </c>
      <c r="D20" s="153"/>
      <c r="E20" s="9">
        <v>1</v>
      </c>
      <c r="F20" s="9"/>
      <c r="G20" s="9">
        <v>3</v>
      </c>
      <c r="H20" s="9"/>
      <c r="I20" s="9">
        <v>1</v>
      </c>
      <c r="J20" s="9">
        <f t="shared" si="0"/>
        <v>3</v>
      </c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>
        <v>0.8</v>
      </c>
      <c r="F21" s="9"/>
      <c r="G21" s="9">
        <v>0.9</v>
      </c>
      <c r="H21" s="9"/>
      <c r="I21" s="9">
        <v>1</v>
      </c>
      <c r="J21" s="9">
        <f t="shared" si="0"/>
        <v>0.72000000000000008</v>
      </c>
      <c r="K21" s="157"/>
      <c r="L21" s="158"/>
      <c r="M21" s="158"/>
      <c r="N21" s="158"/>
      <c r="O21" s="159"/>
    </row>
    <row r="22" spans="2:15" ht="15" customHeight="1" x14ac:dyDescent="0.2">
      <c r="B22" s="8">
        <v>3</v>
      </c>
      <c r="C22" s="153" t="s">
        <v>140</v>
      </c>
      <c r="D22" s="153"/>
      <c r="E22" s="9">
        <v>1</v>
      </c>
      <c r="F22" s="9"/>
      <c r="G22" s="9">
        <v>3</v>
      </c>
      <c r="H22" s="9"/>
      <c r="I22" s="9">
        <v>1</v>
      </c>
      <c r="J22" s="9">
        <f t="shared" si="0"/>
        <v>3</v>
      </c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>
        <v>0.8</v>
      </c>
      <c r="F23" s="9"/>
      <c r="G23" s="9">
        <v>0.9</v>
      </c>
      <c r="H23" s="9"/>
      <c r="I23" s="9">
        <v>1</v>
      </c>
      <c r="J23" s="9">
        <f t="shared" si="0"/>
        <v>0.72000000000000008</v>
      </c>
      <c r="K23" s="157"/>
      <c r="L23" s="158"/>
      <c r="M23" s="158"/>
      <c r="N23" s="158"/>
      <c r="O23" s="159"/>
    </row>
    <row r="24" spans="2:15" ht="15" customHeight="1" x14ac:dyDescent="0.2">
      <c r="B24" s="8">
        <v>4</v>
      </c>
      <c r="C24" s="153" t="s">
        <v>41</v>
      </c>
      <c r="D24" s="153"/>
      <c r="E24" s="9">
        <v>1.6</v>
      </c>
      <c r="F24" s="9"/>
      <c r="G24" s="9">
        <v>2.1</v>
      </c>
      <c r="H24" s="9"/>
      <c r="I24" s="9">
        <v>1</v>
      </c>
      <c r="J24" s="9">
        <f t="shared" si="0"/>
        <v>3.3600000000000003</v>
      </c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28.319999999999993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28.319999999999993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99"/>
      <c r="L40" s="99"/>
      <c r="M40" s="99"/>
      <c r="N40" s="99"/>
      <c r="O40" s="100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9"/>
  </sheetPr>
  <dimension ref="B1:O50"/>
  <sheetViews>
    <sheetView topLeftCell="A6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101" t="s">
        <v>7</v>
      </c>
      <c r="C11" s="30">
        <f>+[1]PRESUP!$B$76</f>
        <v>13.079999999999998</v>
      </c>
      <c r="D11" s="101" t="s">
        <v>8</v>
      </c>
      <c r="E11" s="102" t="str">
        <f>+[1]PRESUP!$E$76</f>
        <v>M2</v>
      </c>
      <c r="F11" s="145" t="s">
        <v>9</v>
      </c>
      <c r="G11" s="145"/>
      <c r="H11" s="171" t="s">
        <v>169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98" t="s">
        <v>11</v>
      </c>
      <c r="C17" s="126" t="s">
        <v>12</v>
      </c>
      <c r="D17" s="126"/>
      <c r="E17" s="98" t="s">
        <v>13</v>
      </c>
      <c r="F17" s="98" t="s">
        <v>14</v>
      </c>
      <c r="G17" s="98" t="s">
        <v>15</v>
      </c>
      <c r="H17" s="7" t="s">
        <v>16</v>
      </c>
      <c r="I17" s="98" t="s">
        <v>17</v>
      </c>
      <c r="J17" s="98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/>
      <c r="C18" s="172" t="s">
        <v>108</v>
      </c>
      <c r="D18" s="173"/>
      <c r="E18" s="9">
        <v>3.4</v>
      </c>
      <c r="F18" s="9"/>
      <c r="G18" s="9">
        <v>1.1000000000000001</v>
      </c>
      <c r="H18" s="9">
        <f>+E18*G18</f>
        <v>3.74</v>
      </c>
      <c r="I18" s="9">
        <v>1</v>
      </c>
      <c r="J18" s="9">
        <f>+I18*H18</f>
        <v>3.74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J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3.74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3.74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99"/>
      <c r="L40" s="99"/>
      <c r="M40" s="99"/>
      <c r="N40" s="99"/>
      <c r="O40" s="100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19">
    <tabColor theme="9"/>
  </sheetPr>
  <dimension ref="B1:O50"/>
  <sheetViews>
    <sheetView topLeftCell="A23" workbookViewId="0">
      <selection activeCell="H11" sqref="H11:O11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23" t="s">
        <v>7</v>
      </c>
      <c r="C11" s="24">
        <f>+[1]PRESUP!$B$78</f>
        <v>13.099999999999998</v>
      </c>
      <c r="D11" s="23" t="s">
        <v>8</v>
      </c>
      <c r="E11" s="24" t="str">
        <f>+[1]PRESUP!$E$78</f>
        <v>M2</v>
      </c>
      <c r="F11" s="145" t="s">
        <v>9</v>
      </c>
      <c r="G11" s="145"/>
      <c r="H11" s="146" t="s">
        <v>60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20" t="s">
        <v>11</v>
      </c>
      <c r="C17" s="126" t="s">
        <v>12</v>
      </c>
      <c r="D17" s="126"/>
      <c r="E17" s="20" t="s">
        <v>13</v>
      </c>
      <c r="F17" s="20" t="s">
        <v>14</v>
      </c>
      <c r="G17" s="20" t="s">
        <v>15</v>
      </c>
      <c r="H17" s="7" t="s">
        <v>16</v>
      </c>
      <c r="I17" s="20" t="s">
        <v>17</v>
      </c>
      <c r="J17" s="20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46</v>
      </c>
      <c r="D18" s="153"/>
      <c r="E18" s="9">
        <v>14</v>
      </c>
      <c r="F18" s="9"/>
      <c r="G18" s="9">
        <v>4.2</v>
      </c>
      <c r="H18" s="9">
        <f>+E18*G18</f>
        <v>58.800000000000004</v>
      </c>
      <c r="I18" s="9">
        <v>2</v>
      </c>
      <c r="J18" s="9">
        <f>+H18*I18</f>
        <v>117.60000000000001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J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117.60000000000001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117.60000000000001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21"/>
      <c r="L40" s="21"/>
      <c r="M40" s="21"/>
      <c r="N40" s="21"/>
      <c r="O40" s="22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9"/>
  </sheetPr>
  <dimension ref="B1:O50"/>
  <sheetViews>
    <sheetView workbookViewId="0">
      <selection activeCell="J30" sqref="J30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50" t="s">
        <v>7</v>
      </c>
      <c r="C11" s="51" t="str">
        <f>+[1]PRESUP!$B$80</f>
        <v xml:space="preserve">14. </v>
      </c>
      <c r="D11" s="50" t="s">
        <v>8</v>
      </c>
      <c r="E11" s="51">
        <f>+[1]PRESUP!$E$80</f>
        <v>0</v>
      </c>
      <c r="F11" s="145" t="s">
        <v>9</v>
      </c>
      <c r="G11" s="145"/>
      <c r="H11" s="171" t="s">
        <v>76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47" t="s">
        <v>11</v>
      </c>
      <c r="C17" s="126" t="s">
        <v>12</v>
      </c>
      <c r="D17" s="126"/>
      <c r="E17" s="47" t="s">
        <v>13</v>
      </c>
      <c r="F17" s="47" t="s">
        <v>14</v>
      </c>
      <c r="G17" s="47" t="s">
        <v>15</v>
      </c>
      <c r="H17" s="7" t="s">
        <v>16</v>
      </c>
      <c r="I17" s="47" t="s">
        <v>17</v>
      </c>
      <c r="J17" s="47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2" t="s">
        <v>77</v>
      </c>
      <c r="D18" s="173"/>
      <c r="E18" s="9"/>
      <c r="F18" s="9"/>
      <c r="G18" s="9"/>
      <c r="H18" s="9"/>
      <c r="I18" s="9">
        <v>1</v>
      </c>
      <c r="J18" s="9">
        <f>+PRODUCT(E18:I18)</f>
        <v>1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48"/>
      <c r="L40" s="48"/>
      <c r="M40" s="48"/>
      <c r="N40" s="48"/>
      <c r="O40" s="49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9"/>
  </sheetPr>
  <dimension ref="B1:O50"/>
  <sheetViews>
    <sheetView topLeftCell="A17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2" t="s">
        <v>7</v>
      </c>
      <c r="C11" s="3">
        <f>+[1]PRESUP!$B$16</f>
        <v>1.06</v>
      </c>
      <c r="D11" s="2" t="s">
        <v>8</v>
      </c>
      <c r="E11" s="3" t="str">
        <f>+[1]PRESUP!$E$16</f>
        <v>UND</v>
      </c>
      <c r="F11" s="145" t="s">
        <v>9</v>
      </c>
      <c r="G11" s="145"/>
      <c r="H11" s="146" t="s">
        <v>40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6" t="s">
        <v>11</v>
      </c>
      <c r="C17" s="126" t="s">
        <v>12</v>
      </c>
      <c r="D17" s="126"/>
      <c r="E17" s="6" t="s">
        <v>13</v>
      </c>
      <c r="F17" s="6" t="s">
        <v>14</v>
      </c>
      <c r="G17" s="6" t="s">
        <v>15</v>
      </c>
      <c r="H17" s="7" t="s">
        <v>16</v>
      </c>
      <c r="I17" s="6" t="s">
        <v>17</v>
      </c>
      <c r="J17" s="6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41</v>
      </c>
      <c r="D18" s="153"/>
      <c r="E18" s="9"/>
      <c r="F18" s="9"/>
      <c r="G18" s="9"/>
      <c r="H18" s="9"/>
      <c r="I18" s="9">
        <v>2</v>
      </c>
      <c r="J18" s="9">
        <f>+I18</f>
        <v>2</v>
      </c>
      <c r="K18" s="154"/>
      <c r="L18" s="155"/>
      <c r="M18" s="155"/>
      <c r="N18" s="155"/>
      <c r="O18" s="156"/>
    </row>
    <row r="19" spans="2:15" ht="15" customHeight="1" x14ac:dyDescent="0.2">
      <c r="B19" s="8">
        <v>2</v>
      </c>
      <c r="C19" s="153" t="s">
        <v>42</v>
      </c>
      <c r="D19" s="153"/>
      <c r="E19" s="9"/>
      <c r="F19" s="9"/>
      <c r="G19" s="9"/>
      <c r="H19" s="9"/>
      <c r="I19" s="9">
        <v>1</v>
      </c>
      <c r="J19" s="9">
        <f>+I19</f>
        <v>1</v>
      </c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3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3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14"/>
      <c r="L40" s="14"/>
      <c r="M40" s="14"/>
      <c r="N40" s="14"/>
      <c r="O40" s="15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9"/>
  </sheetPr>
  <dimension ref="B1:O50"/>
  <sheetViews>
    <sheetView topLeftCell="A23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59" t="s">
        <v>7</v>
      </c>
      <c r="C11" s="30">
        <f>+[1]PRESUP!$B$79</f>
        <v>13.109999999999998</v>
      </c>
      <c r="D11" s="59" t="s">
        <v>8</v>
      </c>
      <c r="E11" s="46" t="str">
        <f>+[1]PRESUP!$E$79</f>
        <v>M2</v>
      </c>
      <c r="F11" s="145" t="s">
        <v>9</v>
      </c>
      <c r="G11" s="145"/>
      <c r="H11" s="171" t="s">
        <v>87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58" t="s">
        <v>11</v>
      </c>
      <c r="C17" s="126" t="s">
        <v>12</v>
      </c>
      <c r="D17" s="126"/>
      <c r="E17" s="58" t="s">
        <v>13</v>
      </c>
      <c r="F17" s="58" t="s">
        <v>14</v>
      </c>
      <c r="G17" s="58" t="s">
        <v>15</v>
      </c>
      <c r="H17" s="7" t="s">
        <v>16</v>
      </c>
      <c r="I17" s="58" t="s">
        <v>17</v>
      </c>
      <c r="J17" s="58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88</v>
      </c>
      <c r="D18" s="153"/>
      <c r="E18" s="9"/>
      <c r="F18" s="9"/>
      <c r="G18" s="9"/>
      <c r="H18" s="9"/>
      <c r="I18" s="9">
        <v>11.3</v>
      </c>
      <c r="J18" s="9">
        <f>+PRODUCT(E18:I18)</f>
        <v>11.3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11.3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11.3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60"/>
      <c r="L40" s="60"/>
      <c r="M40" s="60"/>
      <c r="N40" s="60"/>
      <c r="O40" s="61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9"/>
  </sheetPr>
  <dimension ref="B1:O50"/>
  <sheetViews>
    <sheetView topLeftCell="A20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59" t="s">
        <v>7</v>
      </c>
      <c r="C11" s="57" t="str">
        <f>+[1]PRESUP!$B$80</f>
        <v xml:space="preserve">14. </v>
      </c>
      <c r="D11" s="59" t="s">
        <v>8</v>
      </c>
      <c r="E11" s="57">
        <f>+[1]PRESUP!$E$80</f>
        <v>0</v>
      </c>
      <c r="F11" s="145" t="s">
        <v>9</v>
      </c>
      <c r="G11" s="145"/>
      <c r="H11" s="171" t="s">
        <v>91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58" t="s">
        <v>11</v>
      </c>
      <c r="C17" s="126" t="s">
        <v>12</v>
      </c>
      <c r="D17" s="126"/>
      <c r="E17" s="58" t="s">
        <v>13</v>
      </c>
      <c r="F17" s="58" t="s">
        <v>14</v>
      </c>
      <c r="G17" s="58" t="s">
        <v>15</v>
      </c>
      <c r="H17" s="7" t="s">
        <v>16</v>
      </c>
      <c r="I17" s="58" t="s">
        <v>17</v>
      </c>
      <c r="J17" s="58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90</v>
      </c>
      <c r="D18" s="153"/>
      <c r="E18" s="9"/>
      <c r="F18" s="9"/>
      <c r="G18" s="9"/>
      <c r="H18" s="9"/>
      <c r="I18" s="9">
        <v>1</v>
      </c>
      <c r="J18" s="9">
        <f>+PRODUCT(E18:I18)</f>
        <v>1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60"/>
      <c r="L40" s="60"/>
      <c r="M40" s="60"/>
      <c r="N40" s="60"/>
      <c r="O40" s="61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9"/>
  </sheetPr>
  <dimension ref="B1:O50"/>
  <sheetViews>
    <sheetView topLeftCell="A3" zoomScaleNormal="100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59" t="s">
        <v>7</v>
      </c>
      <c r="C11" s="57">
        <f>+[1]PRESUP!$B$81</f>
        <v>14.01</v>
      </c>
      <c r="D11" s="59" t="s">
        <v>8</v>
      </c>
      <c r="E11" s="57" t="str">
        <f>+[1]PRESUP!$E$81</f>
        <v>M2</v>
      </c>
      <c r="F11" s="145" t="s">
        <v>9</v>
      </c>
      <c r="G11" s="145"/>
      <c r="H11" s="171" t="s">
        <v>89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58" t="s">
        <v>11</v>
      </c>
      <c r="C17" s="126" t="s">
        <v>12</v>
      </c>
      <c r="D17" s="126"/>
      <c r="E17" s="58" t="s">
        <v>13</v>
      </c>
      <c r="F17" s="58" t="s">
        <v>14</v>
      </c>
      <c r="G17" s="58" t="s">
        <v>15</v>
      </c>
      <c r="H17" s="7" t="s">
        <v>16</v>
      </c>
      <c r="I17" s="58" t="s">
        <v>17</v>
      </c>
      <c r="J17" s="58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77</v>
      </c>
      <c r="D18" s="153"/>
      <c r="E18" s="9"/>
      <c r="F18" s="9"/>
      <c r="G18" s="9"/>
      <c r="H18" s="9"/>
      <c r="I18" s="9">
        <v>12</v>
      </c>
      <c r="J18" s="9">
        <f>+PRODUCT(E18:I18)</f>
        <v>12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12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12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60"/>
      <c r="L40" s="60"/>
      <c r="M40" s="60"/>
      <c r="N40" s="60"/>
      <c r="O40" s="61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9"/>
  </sheetPr>
  <dimension ref="B1:O50"/>
  <sheetViews>
    <sheetView topLeftCell="A38" zoomScaleNormal="100" workbookViewId="0">
      <selection activeCell="C42" sqref="C42:F46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59" t="s">
        <v>7</v>
      </c>
      <c r="C11" s="57" t="str">
        <f>+[1]PRESUP!$B$82</f>
        <v xml:space="preserve">15. </v>
      </c>
      <c r="D11" s="59" t="s">
        <v>8</v>
      </c>
      <c r="E11" s="57">
        <f>+[1]PRESUP!$E$82</f>
        <v>0</v>
      </c>
      <c r="F11" s="145" t="s">
        <v>9</v>
      </c>
      <c r="G11" s="145"/>
      <c r="H11" s="171" t="s">
        <v>165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58" t="s">
        <v>11</v>
      </c>
      <c r="C17" s="126" t="s">
        <v>12</v>
      </c>
      <c r="D17" s="126"/>
      <c r="E17" s="58" t="s">
        <v>13</v>
      </c>
      <c r="F17" s="58" t="s">
        <v>14</v>
      </c>
      <c r="G17" s="58" t="s">
        <v>15</v>
      </c>
      <c r="H17" s="7" t="s">
        <v>16</v>
      </c>
      <c r="I17" s="58" t="s">
        <v>17</v>
      </c>
      <c r="J17" s="58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92">
        <v>1</v>
      </c>
      <c r="C18" s="153" t="s">
        <v>77</v>
      </c>
      <c r="D18" s="153"/>
      <c r="E18" s="9"/>
      <c r="F18" s="9"/>
      <c r="G18" s="9"/>
      <c r="H18" s="9"/>
      <c r="I18" s="9">
        <v>11</v>
      </c>
      <c r="J18" s="9">
        <f>+PRODUCT(E18:I18)</f>
        <v>11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11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11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60"/>
      <c r="L40" s="60"/>
      <c r="M40" s="60"/>
      <c r="N40" s="60"/>
      <c r="O40" s="61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9"/>
  </sheetPr>
  <dimension ref="B1:O50"/>
  <sheetViews>
    <sheetView topLeftCell="A6" zoomScaleNormal="100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65" t="s">
        <v>7</v>
      </c>
      <c r="C11" s="66">
        <f>+[1]PRESUP!$B$83</f>
        <v>15.01</v>
      </c>
      <c r="D11" s="65" t="s">
        <v>8</v>
      </c>
      <c r="E11" s="66" t="str">
        <f>+[1]PRESUP!$E$83</f>
        <v>UND</v>
      </c>
      <c r="F11" s="145" t="s">
        <v>9</v>
      </c>
      <c r="G11" s="145"/>
      <c r="H11" s="171" t="s">
        <v>141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62" t="s">
        <v>11</v>
      </c>
      <c r="C17" s="126" t="s">
        <v>12</v>
      </c>
      <c r="D17" s="126"/>
      <c r="E17" s="62" t="s">
        <v>13</v>
      </c>
      <c r="F17" s="62" t="s">
        <v>14</v>
      </c>
      <c r="G17" s="62" t="s">
        <v>15</v>
      </c>
      <c r="H17" s="7" t="s">
        <v>16</v>
      </c>
      <c r="I17" s="62" t="s">
        <v>17</v>
      </c>
      <c r="J17" s="62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0" t="s">
        <v>93</v>
      </c>
      <c r="D18" s="170"/>
      <c r="E18" s="9"/>
      <c r="F18" s="9"/>
      <c r="G18" s="9"/>
      <c r="H18" s="9"/>
      <c r="I18" s="9">
        <v>11</v>
      </c>
      <c r="J18" s="9">
        <f>+PRODUCT(E18:I18)</f>
        <v>11</v>
      </c>
      <c r="K18" s="154"/>
      <c r="L18" s="155"/>
      <c r="M18" s="155"/>
      <c r="N18" s="155"/>
      <c r="O18" s="156"/>
    </row>
    <row r="19" spans="2:15" ht="15" customHeight="1" x14ac:dyDescent="0.2">
      <c r="B19" s="8">
        <v>2</v>
      </c>
      <c r="C19" s="170" t="s">
        <v>95</v>
      </c>
      <c r="D19" s="170"/>
      <c r="E19" s="9"/>
      <c r="F19" s="9"/>
      <c r="G19" s="9"/>
      <c r="H19" s="9"/>
      <c r="I19" s="9">
        <v>1</v>
      </c>
      <c r="J19" s="9">
        <f>+PRODUCT(E19:I19)</f>
        <v>1</v>
      </c>
      <c r="K19" s="157"/>
      <c r="L19" s="158"/>
      <c r="M19" s="158"/>
      <c r="N19" s="158"/>
      <c r="O19" s="159"/>
    </row>
    <row r="20" spans="2:15" ht="15" customHeight="1" x14ac:dyDescent="0.2">
      <c r="B20" s="8">
        <v>3</v>
      </c>
      <c r="C20" s="170" t="s">
        <v>96</v>
      </c>
      <c r="D20" s="170"/>
      <c r="E20" s="9"/>
      <c r="F20" s="9"/>
      <c r="G20" s="9"/>
      <c r="H20" s="9"/>
      <c r="I20" s="9">
        <v>2</v>
      </c>
      <c r="J20" s="9">
        <f>+PRODUCT(E20:I20)</f>
        <v>2</v>
      </c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14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14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63"/>
      <c r="L40" s="63"/>
      <c r="M40" s="63"/>
      <c r="N40" s="63"/>
      <c r="O40" s="64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9"/>
  </sheetPr>
  <dimension ref="B1:O50"/>
  <sheetViews>
    <sheetView topLeftCell="A7" zoomScaleNormal="100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59" t="s">
        <v>7</v>
      </c>
      <c r="C11" s="57">
        <f>+[1]PRESUP!$B$84</f>
        <v>15.02</v>
      </c>
      <c r="D11" s="59" t="s">
        <v>8</v>
      </c>
      <c r="E11" s="57" t="str">
        <f>+[1]PRESUP!$E$84</f>
        <v>ML</v>
      </c>
      <c r="F11" s="145" t="s">
        <v>9</v>
      </c>
      <c r="G11" s="145"/>
      <c r="H11" s="171" t="s">
        <v>92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58" t="s">
        <v>11</v>
      </c>
      <c r="C17" s="126" t="s">
        <v>12</v>
      </c>
      <c r="D17" s="126"/>
      <c r="E17" s="58" t="s">
        <v>13</v>
      </c>
      <c r="F17" s="58" t="s">
        <v>14</v>
      </c>
      <c r="G17" s="58" t="s">
        <v>15</v>
      </c>
      <c r="H17" s="7" t="s">
        <v>16</v>
      </c>
      <c r="I17" s="58" t="s">
        <v>17</v>
      </c>
      <c r="J17" s="58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2" t="s">
        <v>93</v>
      </c>
      <c r="D18" s="173"/>
      <c r="E18" s="9"/>
      <c r="F18" s="9"/>
      <c r="G18" s="9"/>
      <c r="H18" s="9"/>
      <c r="I18" s="9">
        <v>11</v>
      </c>
      <c r="J18" s="9">
        <f>+PRODUCT(E18:I18)</f>
        <v>11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11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11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60"/>
      <c r="L40" s="60"/>
      <c r="M40" s="60"/>
      <c r="N40" s="60"/>
      <c r="O40" s="61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9"/>
  </sheetPr>
  <dimension ref="B1:O50"/>
  <sheetViews>
    <sheetView topLeftCell="A6" zoomScaleNormal="100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65" t="s">
        <v>7</v>
      </c>
      <c r="C11" s="66">
        <f>+[1]PRESUP!$B$85</f>
        <v>15.03</v>
      </c>
      <c r="D11" s="65" t="s">
        <v>8</v>
      </c>
      <c r="E11" s="46" t="str">
        <f>+[1]PRESUP!$E$85</f>
        <v>UND</v>
      </c>
      <c r="F11" s="145" t="s">
        <v>9</v>
      </c>
      <c r="G11" s="145"/>
      <c r="H11" s="171" t="s">
        <v>142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62" t="s">
        <v>11</v>
      </c>
      <c r="C17" s="126" t="s">
        <v>12</v>
      </c>
      <c r="D17" s="126"/>
      <c r="E17" s="62" t="s">
        <v>13</v>
      </c>
      <c r="F17" s="62" t="s">
        <v>14</v>
      </c>
      <c r="G17" s="62" t="s">
        <v>15</v>
      </c>
      <c r="H17" s="7" t="s">
        <v>16</v>
      </c>
      <c r="I17" s="62" t="s">
        <v>17</v>
      </c>
      <c r="J17" s="62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93</v>
      </c>
      <c r="D18" s="153"/>
      <c r="E18" s="9"/>
      <c r="F18" s="9"/>
      <c r="G18" s="9"/>
      <c r="H18" s="9"/>
      <c r="I18" s="9">
        <v>1</v>
      </c>
      <c r="J18" s="9">
        <f>+PRODUCT(E18:I18)</f>
        <v>1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63"/>
      <c r="L40" s="63"/>
      <c r="M40" s="63"/>
      <c r="N40" s="63"/>
      <c r="O40" s="64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9"/>
  </sheetPr>
  <dimension ref="B1:O50"/>
  <sheetViews>
    <sheetView topLeftCell="A7" zoomScaleNormal="100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65" t="s">
        <v>7</v>
      </c>
      <c r="C11" s="66">
        <f>+[1]PRESUP!$B$86</f>
        <v>15.04</v>
      </c>
      <c r="D11" s="65" t="s">
        <v>8</v>
      </c>
      <c r="E11" s="66" t="str">
        <f>+[1]PRESUP!$E$86</f>
        <v>PTO</v>
      </c>
      <c r="F11" s="145" t="s">
        <v>9</v>
      </c>
      <c r="G11" s="145"/>
      <c r="H11" s="171" t="s">
        <v>94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62" t="s">
        <v>11</v>
      </c>
      <c r="C17" s="126" t="s">
        <v>12</v>
      </c>
      <c r="D17" s="126"/>
      <c r="E17" s="62" t="s">
        <v>13</v>
      </c>
      <c r="F17" s="62" t="s">
        <v>14</v>
      </c>
      <c r="G17" s="62" t="s">
        <v>15</v>
      </c>
      <c r="H17" s="7" t="s">
        <v>16</v>
      </c>
      <c r="I17" s="62" t="s">
        <v>17</v>
      </c>
      <c r="J17" s="62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93</v>
      </c>
      <c r="D18" s="153"/>
      <c r="E18" s="9"/>
      <c r="F18" s="9"/>
      <c r="G18" s="9"/>
      <c r="H18" s="9"/>
      <c r="I18" s="9">
        <v>2</v>
      </c>
      <c r="J18" s="9">
        <f>+PRODUCT(E18:I18)</f>
        <v>2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2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2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63"/>
      <c r="L40" s="63"/>
      <c r="M40" s="63"/>
      <c r="N40" s="63"/>
      <c r="O40" s="64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9"/>
  </sheetPr>
  <dimension ref="B1:O50"/>
  <sheetViews>
    <sheetView topLeftCell="A3" zoomScaleNormal="100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95" t="s">
        <v>7</v>
      </c>
      <c r="C11" s="30">
        <f>+[1]PRESUP!$B$87</f>
        <v>15.049999999999999</v>
      </c>
      <c r="D11" s="95" t="s">
        <v>8</v>
      </c>
      <c r="E11" s="93" t="str">
        <f>+[1]PRESUP!$E$87</f>
        <v>PTO</v>
      </c>
      <c r="F11" s="145" t="s">
        <v>9</v>
      </c>
      <c r="G11" s="145"/>
      <c r="H11" s="171" t="s">
        <v>166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94" t="s">
        <v>11</v>
      </c>
      <c r="C17" s="126" t="s">
        <v>12</v>
      </c>
      <c r="D17" s="126"/>
      <c r="E17" s="94" t="s">
        <v>13</v>
      </c>
      <c r="F17" s="94" t="s">
        <v>14</v>
      </c>
      <c r="G17" s="94" t="s">
        <v>15</v>
      </c>
      <c r="H17" s="7" t="s">
        <v>16</v>
      </c>
      <c r="I17" s="94" t="s">
        <v>17</v>
      </c>
      <c r="J17" s="94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0" t="s">
        <v>167</v>
      </c>
      <c r="D18" s="170"/>
      <c r="E18" s="9"/>
      <c r="F18" s="9"/>
      <c r="G18" s="9"/>
      <c r="H18" s="9"/>
      <c r="I18" s="9">
        <f>12+12+5+5</f>
        <v>34</v>
      </c>
      <c r="J18" s="9">
        <f>+PRODUCT(E18:I18)</f>
        <v>34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34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34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96"/>
      <c r="L40" s="96"/>
      <c r="M40" s="96"/>
      <c r="N40" s="96"/>
      <c r="O40" s="97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9"/>
  </sheetPr>
  <dimension ref="B1:O50"/>
  <sheetViews>
    <sheetView topLeftCell="A7" zoomScaleNormal="100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2.25" customHeight="1" x14ac:dyDescent="0.2">
      <c r="B11" s="90" t="s">
        <v>7</v>
      </c>
      <c r="C11" s="91">
        <f>+[1]PRESUP!$B$89</f>
        <v>15.069999999999999</v>
      </c>
      <c r="D11" s="90" t="s">
        <v>8</v>
      </c>
      <c r="E11" s="91" t="str">
        <f>+[1]PRESUP!$E$89</f>
        <v>UN</v>
      </c>
      <c r="F11" s="145" t="s">
        <v>9</v>
      </c>
      <c r="G11" s="145"/>
      <c r="H11" s="171" t="s">
        <v>145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87" t="s">
        <v>11</v>
      </c>
      <c r="C17" s="126" t="s">
        <v>12</v>
      </c>
      <c r="D17" s="126"/>
      <c r="E17" s="87" t="s">
        <v>13</v>
      </c>
      <c r="F17" s="87" t="s">
        <v>14</v>
      </c>
      <c r="G17" s="87" t="s">
        <v>15</v>
      </c>
      <c r="H17" s="7" t="s">
        <v>16</v>
      </c>
      <c r="I17" s="87" t="s">
        <v>17</v>
      </c>
      <c r="J17" s="87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2" t="s">
        <v>146</v>
      </c>
      <c r="D18" s="173"/>
      <c r="E18" s="9"/>
      <c r="F18" s="9"/>
      <c r="G18" s="9"/>
      <c r="H18" s="9"/>
      <c r="I18" s="9">
        <v>3</v>
      </c>
      <c r="J18" s="9">
        <f>+PRODUCT(E18:I18)</f>
        <v>3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3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3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88"/>
      <c r="L40" s="88"/>
      <c r="M40" s="88"/>
      <c r="N40" s="88"/>
      <c r="O40" s="89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9"/>
  </sheetPr>
  <dimension ref="B1:O50"/>
  <sheetViews>
    <sheetView topLeftCell="A17" workbookViewId="0">
      <selection activeCell="E22" sqref="E22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2" t="s">
        <v>7</v>
      </c>
      <c r="C11" s="3">
        <f>+[1]PRESUP!$B$17</f>
        <v>1.07</v>
      </c>
      <c r="D11" s="2" t="s">
        <v>8</v>
      </c>
      <c r="E11" s="3" t="str">
        <f>+[1]PRESUP!$E$17</f>
        <v>M2</v>
      </c>
      <c r="F11" s="145" t="s">
        <v>9</v>
      </c>
      <c r="G11" s="145"/>
      <c r="H11" s="146" t="s">
        <v>43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6" t="s">
        <v>11</v>
      </c>
      <c r="C17" s="126" t="s">
        <v>12</v>
      </c>
      <c r="D17" s="126"/>
      <c r="E17" s="6" t="s">
        <v>13</v>
      </c>
      <c r="F17" s="6" t="s">
        <v>14</v>
      </c>
      <c r="G17" s="6" t="s">
        <v>15</v>
      </c>
      <c r="H17" s="7" t="s">
        <v>16</v>
      </c>
      <c r="I17" s="6" t="s">
        <v>17</v>
      </c>
      <c r="J17" s="6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44</v>
      </c>
      <c r="D18" s="153"/>
      <c r="E18" s="9">
        <v>1.9</v>
      </c>
      <c r="F18" s="9"/>
      <c r="G18" s="9">
        <v>2</v>
      </c>
      <c r="H18" s="9">
        <f t="shared" ref="H18:H24" si="0">+E18*G18</f>
        <v>3.8</v>
      </c>
      <c r="I18" s="9">
        <v>1</v>
      </c>
      <c r="J18" s="9">
        <f t="shared" ref="J18:J24" si="1">+H18*I18</f>
        <v>3.8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>
        <v>0.65</v>
      </c>
      <c r="F19" s="9"/>
      <c r="G19" s="9">
        <v>2</v>
      </c>
      <c r="H19" s="9">
        <f t="shared" si="0"/>
        <v>1.3</v>
      </c>
      <c r="I19" s="9">
        <v>3</v>
      </c>
      <c r="J19" s="9">
        <f t="shared" si="1"/>
        <v>3.9000000000000004</v>
      </c>
      <c r="K19" s="157"/>
      <c r="L19" s="158"/>
      <c r="M19" s="158"/>
      <c r="N19" s="158"/>
      <c r="O19" s="159"/>
    </row>
    <row r="20" spans="2:15" ht="15" customHeight="1" x14ac:dyDescent="0.2">
      <c r="B20" s="8">
        <v>2</v>
      </c>
      <c r="C20" s="153" t="s">
        <v>45</v>
      </c>
      <c r="D20" s="153"/>
      <c r="E20" s="9">
        <v>2.8</v>
      </c>
      <c r="F20" s="9"/>
      <c r="G20" s="9">
        <v>2</v>
      </c>
      <c r="H20" s="9">
        <f t="shared" si="0"/>
        <v>5.6</v>
      </c>
      <c r="I20" s="9">
        <v>1</v>
      </c>
      <c r="J20" s="9">
        <f t="shared" si="1"/>
        <v>5.6</v>
      </c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>
        <v>0.65</v>
      </c>
      <c r="F21" s="9"/>
      <c r="G21" s="9">
        <v>2</v>
      </c>
      <c r="H21" s="9">
        <f t="shared" si="0"/>
        <v>1.3</v>
      </c>
      <c r="I21" s="9">
        <v>1</v>
      </c>
      <c r="J21" s="9">
        <f t="shared" si="1"/>
        <v>1.3</v>
      </c>
      <c r="K21" s="157"/>
      <c r="L21" s="158"/>
      <c r="M21" s="158"/>
      <c r="N21" s="158"/>
      <c r="O21" s="159"/>
    </row>
    <row r="22" spans="2:15" ht="15" customHeight="1" x14ac:dyDescent="0.2">
      <c r="B22" s="8">
        <v>3</v>
      </c>
      <c r="C22" s="153" t="s">
        <v>82</v>
      </c>
      <c r="D22" s="153"/>
      <c r="E22" s="9">
        <v>1.55</v>
      </c>
      <c r="F22" s="9"/>
      <c r="G22" s="9">
        <v>3.55</v>
      </c>
      <c r="H22" s="9">
        <f t="shared" si="0"/>
        <v>5.5024999999999995</v>
      </c>
      <c r="I22" s="9">
        <v>2</v>
      </c>
      <c r="J22" s="9">
        <f t="shared" si="1"/>
        <v>11.004999999999999</v>
      </c>
      <c r="K22" s="157"/>
      <c r="L22" s="158"/>
      <c r="M22" s="158"/>
      <c r="N22" s="158"/>
      <c r="O22" s="159"/>
    </row>
    <row r="23" spans="2:15" ht="15" customHeight="1" x14ac:dyDescent="0.2">
      <c r="B23" s="8">
        <v>4</v>
      </c>
      <c r="C23" s="153" t="s">
        <v>83</v>
      </c>
      <c r="D23" s="153"/>
      <c r="E23" s="9">
        <v>5.8</v>
      </c>
      <c r="F23" s="9"/>
      <c r="G23" s="9">
        <v>3.55</v>
      </c>
      <c r="H23" s="9">
        <f t="shared" si="0"/>
        <v>20.59</v>
      </c>
      <c r="I23" s="9">
        <v>1</v>
      </c>
      <c r="J23" s="9">
        <f t="shared" si="1"/>
        <v>20.59</v>
      </c>
      <c r="K23" s="157"/>
      <c r="L23" s="158"/>
      <c r="M23" s="158"/>
      <c r="N23" s="158"/>
      <c r="O23" s="159"/>
    </row>
    <row r="24" spans="2:15" ht="15" customHeight="1" x14ac:dyDescent="0.2">
      <c r="B24" s="8">
        <v>5</v>
      </c>
      <c r="C24" s="153" t="s">
        <v>110</v>
      </c>
      <c r="D24" s="153"/>
      <c r="E24" s="9">
        <v>1.2</v>
      </c>
      <c r="F24" s="9"/>
      <c r="G24" s="9">
        <v>1.7</v>
      </c>
      <c r="H24" s="9">
        <f t="shared" si="0"/>
        <v>2.04</v>
      </c>
      <c r="I24" s="9">
        <v>1</v>
      </c>
      <c r="J24" s="9">
        <f t="shared" si="1"/>
        <v>2.04</v>
      </c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48.234999999999999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48.234999999999999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14"/>
      <c r="L40" s="14"/>
      <c r="M40" s="14"/>
      <c r="N40" s="14"/>
      <c r="O40" s="15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9"/>
  </sheetPr>
  <dimension ref="B1:O50"/>
  <sheetViews>
    <sheetView zoomScaleNormal="100" workbookViewId="0">
      <selection activeCell="K18" sqref="K18:O3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2.25" customHeight="1" x14ac:dyDescent="0.2">
      <c r="B11" s="111" t="s">
        <v>7</v>
      </c>
      <c r="C11" s="30">
        <v>17.010000000000002</v>
      </c>
      <c r="D11" s="111" t="s">
        <v>8</v>
      </c>
      <c r="E11" s="112" t="s">
        <v>183</v>
      </c>
      <c r="F11" s="145" t="s">
        <v>9</v>
      </c>
      <c r="G11" s="145"/>
      <c r="H11" s="171" t="s">
        <v>174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108" t="s">
        <v>11</v>
      </c>
      <c r="C17" s="126" t="s">
        <v>12</v>
      </c>
      <c r="D17" s="126"/>
      <c r="E17" s="108" t="s">
        <v>13</v>
      </c>
      <c r="F17" s="108" t="s">
        <v>14</v>
      </c>
      <c r="G17" s="108" t="s">
        <v>15</v>
      </c>
      <c r="H17" s="7" t="s">
        <v>16</v>
      </c>
      <c r="I17" s="108" t="s">
        <v>17</v>
      </c>
      <c r="J17" s="108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2" t="s">
        <v>173</v>
      </c>
      <c r="D18" s="173"/>
      <c r="E18" s="9"/>
      <c r="F18" s="9"/>
      <c r="G18" s="9"/>
      <c r="H18" s="9"/>
      <c r="I18" s="9">
        <v>10</v>
      </c>
      <c r="J18" s="9">
        <f>+PRODUCT(E18:I18)</f>
        <v>10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10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10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109"/>
      <c r="L40" s="109"/>
      <c r="M40" s="109"/>
      <c r="N40" s="109"/>
      <c r="O40" s="110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9"/>
  </sheetPr>
  <dimension ref="B1:O50"/>
  <sheetViews>
    <sheetView zoomScaleNormal="100" workbookViewId="0">
      <selection activeCell="H11" sqref="H11:O11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2.25" customHeight="1" x14ac:dyDescent="0.2">
      <c r="B11" s="105" t="s">
        <v>7</v>
      </c>
      <c r="C11" s="30">
        <v>17.02</v>
      </c>
      <c r="D11" s="105" t="s">
        <v>8</v>
      </c>
      <c r="E11" s="103" t="s">
        <v>183</v>
      </c>
      <c r="F11" s="145" t="s">
        <v>9</v>
      </c>
      <c r="G11" s="145"/>
      <c r="H11" s="171" t="s">
        <v>172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104" t="s">
        <v>11</v>
      </c>
      <c r="C17" s="126" t="s">
        <v>12</v>
      </c>
      <c r="D17" s="126"/>
      <c r="E17" s="104" t="s">
        <v>13</v>
      </c>
      <c r="F17" s="104" t="s">
        <v>14</v>
      </c>
      <c r="G17" s="104" t="s">
        <v>15</v>
      </c>
      <c r="H17" s="7" t="s">
        <v>16</v>
      </c>
      <c r="I17" s="104" t="s">
        <v>17</v>
      </c>
      <c r="J17" s="104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2" t="s">
        <v>173</v>
      </c>
      <c r="D18" s="173"/>
      <c r="E18" s="9"/>
      <c r="F18" s="9"/>
      <c r="G18" s="9"/>
      <c r="H18" s="9"/>
      <c r="I18" s="9">
        <v>18</v>
      </c>
      <c r="J18" s="9">
        <f>+PRODUCT(E18:I18)</f>
        <v>18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18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18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106"/>
      <c r="L40" s="106"/>
      <c r="M40" s="106"/>
      <c r="N40" s="106"/>
      <c r="O40" s="107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9"/>
  </sheetPr>
  <dimension ref="B1:O50"/>
  <sheetViews>
    <sheetView topLeftCell="A6" zoomScale="115" zoomScaleNormal="115" workbookViewId="0">
      <selection activeCell="H11" sqref="H11:O11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2.25" customHeight="1" x14ac:dyDescent="0.2">
      <c r="B11" s="105" t="s">
        <v>7</v>
      </c>
      <c r="C11" s="30">
        <v>17.03</v>
      </c>
      <c r="D11" s="105" t="s">
        <v>8</v>
      </c>
      <c r="E11" s="103" t="s">
        <v>86</v>
      </c>
      <c r="F11" s="145" t="s">
        <v>9</v>
      </c>
      <c r="G11" s="145"/>
      <c r="H11" s="171" t="s">
        <v>175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104" t="s">
        <v>11</v>
      </c>
      <c r="C17" s="126" t="s">
        <v>12</v>
      </c>
      <c r="D17" s="126"/>
      <c r="E17" s="104" t="s">
        <v>13</v>
      </c>
      <c r="F17" s="104" t="s">
        <v>14</v>
      </c>
      <c r="G17" s="104" t="s">
        <v>15</v>
      </c>
      <c r="H17" s="7" t="s">
        <v>16</v>
      </c>
      <c r="I17" s="104" t="s">
        <v>17</v>
      </c>
      <c r="J17" s="104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2" t="s">
        <v>173</v>
      </c>
      <c r="D18" s="173"/>
      <c r="E18" s="9"/>
      <c r="F18" s="9"/>
      <c r="G18" s="9"/>
      <c r="H18" s="9"/>
      <c r="I18" s="9">
        <v>3</v>
      </c>
      <c r="J18" s="9">
        <f>+PRODUCT(E18:I18)</f>
        <v>3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3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3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106"/>
      <c r="L40" s="106"/>
      <c r="M40" s="106"/>
      <c r="N40" s="106"/>
      <c r="O40" s="107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9"/>
  </sheetPr>
  <dimension ref="B1:O50"/>
  <sheetViews>
    <sheetView zoomScale="115" zoomScaleNormal="115" workbookViewId="0">
      <selection activeCell="H11" sqref="H11:O11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2.25" customHeight="1" x14ac:dyDescent="0.2">
      <c r="B11" s="115" t="s">
        <v>7</v>
      </c>
      <c r="C11" s="30">
        <v>17.04</v>
      </c>
      <c r="D11" s="115" t="s">
        <v>8</v>
      </c>
      <c r="E11" s="113" t="s">
        <v>86</v>
      </c>
      <c r="F11" s="145" t="s">
        <v>9</v>
      </c>
      <c r="G11" s="145"/>
      <c r="H11" s="171" t="s">
        <v>176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114" t="s">
        <v>11</v>
      </c>
      <c r="C17" s="126" t="s">
        <v>12</v>
      </c>
      <c r="D17" s="126"/>
      <c r="E17" s="114" t="s">
        <v>13</v>
      </c>
      <c r="F17" s="114" t="s">
        <v>14</v>
      </c>
      <c r="G17" s="114" t="s">
        <v>15</v>
      </c>
      <c r="H17" s="7" t="s">
        <v>16</v>
      </c>
      <c r="I17" s="114" t="s">
        <v>17</v>
      </c>
      <c r="J17" s="114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2" t="s">
        <v>173</v>
      </c>
      <c r="D18" s="173"/>
      <c r="E18" s="9"/>
      <c r="F18" s="9"/>
      <c r="G18" s="9"/>
      <c r="H18" s="9"/>
      <c r="I18" s="9">
        <v>3</v>
      </c>
      <c r="J18" s="9">
        <f>+PRODUCT(E18:I18)</f>
        <v>3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3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3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116"/>
      <c r="L40" s="116"/>
      <c r="M40" s="116"/>
      <c r="N40" s="116"/>
      <c r="O40" s="117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9"/>
  </sheetPr>
  <dimension ref="B1:O50"/>
  <sheetViews>
    <sheetView zoomScale="115" zoomScaleNormal="115" workbookViewId="0">
      <selection activeCell="C11" sqref="C11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2.25" customHeight="1" x14ac:dyDescent="0.2">
      <c r="B11" s="115" t="s">
        <v>7</v>
      </c>
      <c r="C11" s="30">
        <v>17.05</v>
      </c>
      <c r="D11" s="115" t="s">
        <v>8</v>
      </c>
      <c r="E11" s="113" t="s">
        <v>86</v>
      </c>
      <c r="F11" s="145" t="s">
        <v>9</v>
      </c>
      <c r="G11" s="145"/>
      <c r="H11" s="171" t="s">
        <v>188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114" t="s">
        <v>11</v>
      </c>
      <c r="C17" s="126" t="s">
        <v>12</v>
      </c>
      <c r="D17" s="126"/>
      <c r="E17" s="114" t="s">
        <v>13</v>
      </c>
      <c r="F17" s="114" t="s">
        <v>14</v>
      </c>
      <c r="G17" s="114" t="s">
        <v>15</v>
      </c>
      <c r="H17" s="7" t="s">
        <v>16</v>
      </c>
      <c r="I17" s="114" t="s">
        <v>17</v>
      </c>
      <c r="J17" s="114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2" t="s">
        <v>173</v>
      </c>
      <c r="D18" s="173"/>
      <c r="E18" s="9"/>
      <c r="F18" s="9"/>
      <c r="G18" s="9"/>
      <c r="H18" s="9"/>
      <c r="I18" s="9">
        <v>3</v>
      </c>
      <c r="J18" s="9">
        <f>+PRODUCT(E18:I18)</f>
        <v>3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3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3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116"/>
      <c r="L40" s="116"/>
      <c r="M40" s="116"/>
      <c r="N40" s="116"/>
      <c r="O40" s="117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9"/>
  </sheetPr>
  <dimension ref="B1:O50"/>
  <sheetViews>
    <sheetView zoomScale="115" zoomScaleNormal="115" workbookViewId="0">
      <selection activeCell="H11" sqref="H11:O11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2.25" customHeight="1" x14ac:dyDescent="0.2">
      <c r="B11" s="115" t="s">
        <v>7</v>
      </c>
      <c r="C11" s="30">
        <v>17.059999999999999</v>
      </c>
      <c r="D11" s="115" t="s">
        <v>8</v>
      </c>
      <c r="E11" s="113" t="str">
        <f>+[1]PRESUP!$E$98</f>
        <v>UND</v>
      </c>
      <c r="F11" s="145" t="s">
        <v>9</v>
      </c>
      <c r="G11" s="145"/>
      <c r="H11" s="171" t="s">
        <v>177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114" t="s">
        <v>11</v>
      </c>
      <c r="C17" s="126" t="s">
        <v>12</v>
      </c>
      <c r="D17" s="126"/>
      <c r="E17" s="114" t="s">
        <v>13</v>
      </c>
      <c r="F17" s="114" t="s">
        <v>14</v>
      </c>
      <c r="G17" s="114" t="s">
        <v>15</v>
      </c>
      <c r="H17" s="7" t="s">
        <v>16</v>
      </c>
      <c r="I17" s="114" t="s">
        <v>17</v>
      </c>
      <c r="J17" s="114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2" t="s">
        <v>173</v>
      </c>
      <c r="D18" s="173"/>
      <c r="E18" s="9"/>
      <c r="F18" s="9"/>
      <c r="G18" s="9"/>
      <c r="H18" s="9"/>
      <c r="I18" s="9">
        <v>3</v>
      </c>
      <c r="J18" s="9">
        <f>+PRODUCT(E18:I18)</f>
        <v>3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3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3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116"/>
      <c r="L40" s="116"/>
      <c r="M40" s="116"/>
      <c r="N40" s="116"/>
      <c r="O40" s="117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9"/>
  </sheetPr>
  <dimension ref="B1:O50"/>
  <sheetViews>
    <sheetView zoomScaleNormal="100" workbookViewId="0">
      <selection activeCell="H11" sqref="H11:O11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18.75" customHeight="1" x14ac:dyDescent="0.2">
      <c r="B11" s="90" t="s">
        <v>7</v>
      </c>
      <c r="C11" s="91">
        <v>18.100000000000001</v>
      </c>
      <c r="D11" s="90" t="s">
        <v>8</v>
      </c>
      <c r="E11" s="91" t="str">
        <f>+[1]PRESUP!$E$100</f>
        <v>UND</v>
      </c>
      <c r="F11" s="145" t="s">
        <v>9</v>
      </c>
      <c r="G11" s="145"/>
      <c r="H11" s="171" t="s">
        <v>147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87" t="s">
        <v>11</v>
      </c>
      <c r="C17" s="126" t="s">
        <v>12</v>
      </c>
      <c r="D17" s="126"/>
      <c r="E17" s="87" t="s">
        <v>13</v>
      </c>
      <c r="F17" s="87" t="s">
        <v>14</v>
      </c>
      <c r="G17" s="87" t="s">
        <v>15</v>
      </c>
      <c r="H17" s="7" t="s">
        <v>16</v>
      </c>
      <c r="I17" s="87" t="s">
        <v>17</v>
      </c>
      <c r="J17" s="87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2" t="s">
        <v>148</v>
      </c>
      <c r="D18" s="173"/>
      <c r="E18" s="9"/>
      <c r="F18" s="9"/>
      <c r="G18" s="9"/>
      <c r="H18" s="9"/>
      <c r="I18" s="9">
        <v>1</v>
      </c>
      <c r="J18" s="9">
        <f>+PRODUCT(E18:I18)</f>
        <v>1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88"/>
      <c r="L40" s="88"/>
      <c r="M40" s="88"/>
      <c r="N40" s="88"/>
      <c r="O40" s="89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9"/>
  </sheetPr>
  <dimension ref="B1:O50"/>
  <sheetViews>
    <sheetView topLeftCell="A7" zoomScaleNormal="100" workbookViewId="0">
      <selection activeCell="H11" sqref="H11:O11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18.75" customHeight="1" x14ac:dyDescent="0.2">
      <c r="B11" s="90" t="s">
        <v>7</v>
      </c>
      <c r="C11" s="91">
        <v>18.02</v>
      </c>
      <c r="D11" s="90" t="s">
        <v>8</v>
      </c>
      <c r="E11" s="91" t="str">
        <f>+[1]PRESUP!$E$100</f>
        <v>UND</v>
      </c>
      <c r="F11" s="145" t="s">
        <v>9</v>
      </c>
      <c r="G11" s="145"/>
      <c r="H11" s="171" t="s">
        <v>149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87" t="s">
        <v>11</v>
      </c>
      <c r="C17" s="126" t="s">
        <v>12</v>
      </c>
      <c r="D17" s="126"/>
      <c r="E17" s="87" t="s">
        <v>13</v>
      </c>
      <c r="F17" s="87" t="s">
        <v>14</v>
      </c>
      <c r="G17" s="87" t="s">
        <v>15</v>
      </c>
      <c r="H17" s="7" t="s">
        <v>16</v>
      </c>
      <c r="I17" s="87" t="s">
        <v>17</v>
      </c>
      <c r="J17" s="87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2" t="s">
        <v>148</v>
      </c>
      <c r="D18" s="173"/>
      <c r="E18" s="9"/>
      <c r="F18" s="9"/>
      <c r="G18" s="9"/>
      <c r="H18" s="9"/>
      <c r="I18" s="9">
        <v>1</v>
      </c>
      <c r="J18" s="9">
        <f>+PRODUCT(E18:I18)</f>
        <v>1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88"/>
      <c r="L40" s="88"/>
      <c r="M40" s="88"/>
      <c r="N40" s="88"/>
      <c r="O40" s="89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9"/>
  </sheetPr>
  <dimension ref="B1:O50"/>
  <sheetViews>
    <sheetView topLeftCell="A7" zoomScaleNormal="100" workbookViewId="0">
      <selection activeCell="F38" sqref="F38:J38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18.75" customHeight="1" x14ac:dyDescent="0.2">
      <c r="B11" s="90" t="s">
        <v>7</v>
      </c>
      <c r="C11" s="91">
        <v>18.03</v>
      </c>
      <c r="D11" s="90" t="s">
        <v>8</v>
      </c>
      <c r="E11" s="91" t="str">
        <f>+[1]PRESUP!$E$101</f>
        <v>UND</v>
      </c>
      <c r="F11" s="145" t="s">
        <v>9</v>
      </c>
      <c r="G11" s="145"/>
      <c r="H11" s="171" t="s">
        <v>150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87" t="s">
        <v>11</v>
      </c>
      <c r="C17" s="126" t="s">
        <v>12</v>
      </c>
      <c r="D17" s="126"/>
      <c r="E17" s="87" t="s">
        <v>13</v>
      </c>
      <c r="F17" s="87" t="s">
        <v>14</v>
      </c>
      <c r="G17" s="87" t="s">
        <v>15</v>
      </c>
      <c r="H17" s="7" t="s">
        <v>16</v>
      </c>
      <c r="I17" s="87" t="s">
        <v>17</v>
      </c>
      <c r="J17" s="87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2" t="s">
        <v>148</v>
      </c>
      <c r="D18" s="173"/>
      <c r="E18" s="9"/>
      <c r="F18" s="9"/>
      <c r="G18" s="9"/>
      <c r="H18" s="9"/>
      <c r="I18" s="9">
        <v>2</v>
      </c>
      <c r="J18" s="9">
        <f>+PRODUCT(E18:I18)</f>
        <v>2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2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2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88"/>
      <c r="L40" s="88"/>
      <c r="M40" s="88"/>
      <c r="N40" s="88"/>
      <c r="O40" s="89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9"/>
  </sheetPr>
  <dimension ref="B1:O50"/>
  <sheetViews>
    <sheetView topLeftCell="A7" zoomScaleNormal="100" workbookViewId="0">
      <selection activeCell="F11" sqref="F11:G11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18.75" customHeight="1" x14ac:dyDescent="0.2">
      <c r="B11" s="90" t="s">
        <v>7</v>
      </c>
      <c r="C11" s="91">
        <v>18.04</v>
      </c>
      <c r="D11" s="90" t="s">
        <v>8</v>
      </c>
      <c r="E11" s="91" t="s">
        <v>86</v>
      </c>
      <c r="F11" s="145" t="s">
        <v>9</v>
      </c>
      <c r="G11" s="145"/>
      <c r="H11" s="171" t="s">
        <v>151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87" t="s">
        <v>11</v>
      </c>
      <c r="C17" s="126" t="s">
        <v>12</v>
      </c>
      <c r="D17" s="126"/>
      <c r="E17" s="87" t="s">
        <v>13</v>
      </c>
      <c r="F17" s="87" t="s">
        <v>14</v>
      </c>
      <c r="G17" s="87" t="s">
        <v>15</v>
      </c>
      <c r="H17" s="7" t="s">
        <v>16</v>
      </c>
      <c r="I17" s="87" t="s">
        <v>17</v>
      </c>
      <c r="J17" s="87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2" t="s">
        <v>148</v>
      </c>
      <c r="D18" s="173"/>
      <c r="E18" s="9"/>
      <c r="F18" s="9"/>
      <c r="G18" s="9"/>
      <c r="H18" s="9"/>
      <c r="I18" s="9">
        <v>1</v>
      </c>
      <c r="J18" s="9">
        <f>+PRODUCT(E18:I18)</f>
        <v>1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88"/>
      <c r="L40" s="88"/>
      <c r="M40" s="88"/>
      <c r="N40" s="88"/>
      <c r="O40" s="89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9"/>
  </sheetPr>
  <dimension ref="B1:O50"/>
  <sheetViews>
    <sheetView topLeftCell="A20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4" t="s">
        <v>7</v>
      </c>
      <c r="C11" s="3">
        <f>+[1]PRESUP!$B$18</f>
        <v>1.08</v>
      </c>
      <c r="D11" s="4" t="s">
        <v>8</v>
      </c>
      <c r="E11" s="3" t="str">
        <f>+[1]PRESUP!$E$18</f>
        <v>M2</v>
      </c>
      <c r="F11" s="145" t="s">
        <v>9</v>
      </c>
      <c r="G11" s="145"/>
      <c r="H11" s="146" t="s">
        <v>63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6" t="s">
        <v>11</v>
      </c>
      <c r="C17" s="126" t="s">
        <v>12</v>
      </c>
      <c r="D17" s="126"/>
      <c r="E17" s="6" t="s">
        <v>13</v>
      </c>
      <c r="F17" s="6" t="s">
        <v>14</v>
      </c>
      <c r="G17" s="6" t="s">
        <v>15</v>
      </c>
      <c r="H17" s="7" t="s">
        <v>16</v>
      </c>
      <c r="I17" s="6" t="s">
        <v>17</v>
      </c>
      <c r="J17" s="6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53" t="s">
        <v>46</v>
      </c>
      <c r="D18" s="153"/>
      <c r="E18" s="9">
        <v>14</v>
      </c>
      <c r="F18" s="9"/>
      <c r="G18" s="9">
        <v>4.2</v>
      </c>
      <c r="H18" s="9">
        <f>+E18*G18</f>
        <v>58.800000000000004</v>
      </c>
      <c r="I18" s="9">
        <v>2</v>
      </c>
      <c r="J18" s="9">
        <f>+H18*I18</f>
        <v>117.60000000000001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J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117.60000000000001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117.60000000000001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14"/>
      <c r="L40" s="14"/>
      <c r="M40" s="14"/>
      <c r="N40" s="14"/>
      <c r="O40" s="15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9"/>
  </sheetPr>
  <dimension ref="B1:O50"/>
  <sheetViews>
    <sheetView topLeftCell="A7" zoomScaleNormal="100" workbookViewId="0">
      <selection activeCell="E11" sqref="E11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18.75" customHeight="1" x14ac:dyDescent="0.2">
      <c r="B11" s="90" t="s">
        <v>7</v>
      </c>
      <c r="C11" s="91">
        <v>18.05</v>
      </c>
      <c r="D11" s="90" t="s">
        <v>8</v>
      </c>
      <c r="E11" s="91" t="str">
        <f>+[1]PRESUP!$E$103</f>
        <v>UN</v>
      </c>
      <c r="F11" s="145" t="s">
        <v>9</v>
      </c>
      <c r="G11" s="145"/>
      <c r="H11" s="171" t="s">
        <v>152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87" t="s">
        <v>11</v>
      </c>
      <c r="C17" s="126" t="s">
        <v>12</v>
      </c>
      <c r="D17" s="126"/>
      <c r="E17" s="87" t="s">
        <v>13</v>
      </c>
      <c r="F17" s="87" t="s">
        <v>14</v>
      </c>
      <c r="G17" s="87" t="s">
        <v>15</v>
      </c>
      <c r="H17" s="7" t="s">
        <v>16</v>
      </c>
      <c r="I17" s="87" t="s">
        <v>17</v>
      </c>
      <c r="J17" s="87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2" t="s">
        <v>153</v>
      </c>
      <c r="D18" s="173"/>
      <c r="E18" s="9"/>
      <c r="F18" s="9"/>
      <c r="G18" s="9"/>
      <c r="H18" s="9"/>
      <c r="I18" s="9">
        <v>1</v>
      </c>
      <c r="J18" s="9">
        <f>+PRODUCT(E18:I18)</f>
        <v>1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88"/>
      <c r="L40" s="88"/>
      <c r="M40" s="88"/>
      <c r="N40" s="88"/>
      <c r="O40" s="89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9"/>
  </sheetPr>
  <dimension ref="B1:O50"/>
  <sheetViews>
    <sheetView zoomScaleNormal="100" workbookViewId="0">
      <selection activeCell="E11" sqref="E11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18.75" customHeight="1" x14ac:dyDescent="0.2">
      <c r="B11" s="90" t="s">
        <v>7</v>
      </c>
      <c r="C11" s="91">
        <v>18.059999999999999</v>
      </c>
      <c r="D11" s="90" t="s">
        <v>8</v>
      </c>
      <c r="E11" s="91" t="str">
        <f>+[1]PRESUP!$E$104</f>
        <v>UN</v>
      </c>
      <c r="F11" s="145" t="s">
        <v>9</v>
      </c>
      <c r="G11" s="145"/>
      <c r="H11" s="171" t="s">
        <v>154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87" t="s">
        <v>11</v>
      </c>
      <c r="C17" s="126" t="s">
        <v>12</v>
      </c>
      <c r="D17" s="126"/>
      <c r="E17" s="87" t="s">
        <v>13</v>
      </c>
      <c r="F17" s="87" t="s">
        <v>14</v>
      </c>
      <c r="G17" s="87" t="s">
        <v>15</v>
      </c>
      <c r="H17" s="7" t="s">
        <v>16</v>
      </c>
      <c r="I17" s="87" t="s">
        <v>17</v>
      </c>
      <c r="J17" s="87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2" t="s">
        <v>153</v>
      </c>
      <c r="D18" s="173"/>
      <c r="E18" s="9"/>
      <c r="F18" s="9"/>
      <c r="G18" s="9"/>
      <c r="H18" s="9"/>
      <c r="I18" s="9">
        <v>1</v>
      </c>
      <c r="J18" s="9">
        <f>+PRODUCT(E18:I18)</f>
        <v>1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88"/>
      <c r="L40" s="88"/>
      <c r="M40" s="88"/>
      <c r="N40" s="88"/>
      <c r="O40" s="89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theme="9"/>
  </sheetPr>
  <dimension ref="B1:O50"/>
  <sheetViews>
    <sheetView topLeftCell="A7" zoomScaleNormal="100" workbookViewId="0">
      <selection activeCell="E11" sqref="E11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18.75" customHeight="1" x14ac:dyDescent="0.2">
      <c r="B11" s="90" t="s">
        <v>7</v>
      </c>
      <c r="C11" s="91">
        <v>18.07</v>
      </c>
      <c r="D11" s="90" t="s">
        <v>8</v>
      </c>
      <c r="E11" s="91" t="str">
        <f>+[1]PRESUP!$E$105</f>
        <v>UN</v>
      </c>
      <c r="F11" s="145" t="s">
        <v>9</v>
      </c>
      <c r="G11" s="145"/>
      <c r="H11" s="171" t="s">
        <v>155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87" t="s">
        <v>11</v>
      </c>
      <c r="C17" s="126" t="s">
        <v>12</v>
      </c>
      <c r="D17" s="126"/>
      <c r="E17" s="87" t="s">
        <v>13</v>
      </c>
      <c r="F17" s="87" t="s">
        <v>14</v>
      </c>
      <c r="G17" s="87" t="s">
        <v>15</v>
      </c>
      <c r="H17" s="7" t="s">
        <v>16</v>
      </c>
      <c r="I17" s="87" t="s">
        <v>17</v>
      </c>
      <c r="J17" s="87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2" t="s">
        <v>153</v>
      </c>
      <c r="D18" s="173"/>
      <c r="E18" s="9"/>
      <c r="F18" s="9"/>
      <c r="G18" s="9"/>
      <c r="H18" s="9"/>
      <c r="I18" s="9">
        <v>1</v>
      </c>
      <c r="J18" s="9">
        <f>+PRODUCT(E18:I18)</f>
        <v>1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88"/>
      <c r="L40" s="88"/>
      <c r="M40" s="88"/>
      <c r="N40" s="88"/>
      <c r="O40" s="89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9"/>
  </sheetPr>
  <dimension ref="B1:O50"/>
  <sheetViews>
    <sheetView topLeftCell="A7" zoomScaleNormal="100" workbookViewId="0">
      <selection activeCell="E11" sqref="E11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18.75" customHeight="1" x14ac:dyDescent="0.2">
      <c r="B11" s="90" t="s">
        <v>7</v>
      </c>
      <c r="C11" s="91">
        <v>18.079999999999998</v>
      </c>
      <c r="D11" s="90" t="s">
        <v>8</v>
      </c>
      <c r="E11" s="91" t="str">
        <f>+[1]PRESUP!$E$106</f>
        <v>UN</v>
      </c>
      <c r="F11" s="145" t="s">
        <v>9</v>
      </c>
      <c r="G11" s="145"/>
      <c r="H11" s="171" t="s">
        <v>156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87" t="s">
        <v>11</v>
      </c>
      <c r="C17" s="126" t="s">
        <v>12</v>
      </c>
      <c r="D17" s="126"/>
      <c r="E17" s="87" t="s">
        <v>13</v>
      </c>
      <c r="F17" s="87" t="s">
        <v>14</v>
      </c>
      <c r="G17" s="87" t="s">
        <v>15</v>
      </c>
      <c r="H17" s="7" t="s">
        <v>16</v>
      </c>
      <c r="I17" s="87" t="s">
        <v>17</v>
      </c>
      <c r="J17" s="87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2" t="s">
        <v>153</v>
      </c>
      <c r="D18" s="173"/>
      <c r="E18" s="9"/>
      <c r="F18" s="9"/>
      <c r="G18" s="9"/>
      <c r="H18" s="9"/>
      <c r="I18" s="9">
        <v>1</v>
      </c>
      <c r="J18" s="9">
        <f>+PRODUCT(E18:I18)</f>
        <v>1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88"/>
      <c r="L40" s="88"/>
      <c r="M40" s="88"/>
      <c r="N40" s="88"/>
      <c r="O40" s="89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9"/>
  </sheetPr>
  <dimension ref="B1:O50"/>
  <sheetViews>
    <sheetView topLeftCell="A7" zoomScaleNormal="100" workbookViewId="0">
      <selection activeCell="E19" sqref="E1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18.75" customHeight="1" x14ac:dyDescent="0.2">
      <c r="B11" s="90" t="s">
        <v>7</v>
      </c>
      <c r="C11" s="91">
        <v>18.09</v>
      </c>
      <c r="D11" s="90" t="s">
        <v>8</v>
      </c>
      <c r="E11" s="91" t="str">
        <f>+[1]PRESUP!$E$107</f>
        <v>UN</v>
      </c>
      <c r="F11" s="145" t="s">
        <v>9</v>
      </c>
      <c r="G11" s="145"/>
      <c r="H11" s="171" t="s">
        <v>157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87" t="s">
        <v>11</v>
      </c>
      <c r="C17" s="126" t="s">
        <v>12</v>
      </c>
      <c r="D17" s="126"/>
      <c r="E17" s="87" t="s">
        <v>13</v>
      </c>
      <c r="F17" s="87" t="s">
        <v>14</v>
      </c>
      <c r="G17" s="87" t="s">
        <v>15</v>
      </c>
      <c r="H17" s="7" t="s">
        <v>16</v>
      </c>
      <c r="I17" s="87" t="s">
        <v>17</v>
      </c>
      <c r="J17" s="87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2" t="s">
        <v>153</v>
      </c>
      <c r="D18" s="173"/>
      <c r="E18" s="9"/>
      <c r="F18" s="9"/>
      <c r="G18" s="9"/>
      <c r="H18" s="9"/>
      <c r="I18" s="9">
        <v>7</v>
      </c>
      <c r="J18" s="9">
        <f>+PRODUCT(E18:I18)</f>
        <v>7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7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7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88"/>
      <c r="L40" s="88"/>
      <c r="M40" s="88"/>
      <c r="N40" s="88"/>
      <c r="O40" s="89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theme="9"/>
  </sheetPr>
  <dimension ref="B1:O50"/>
  <sheetViews>
    <sheetView topLeftCell="A4" zoomScaleNormal="100" workbookViewId="0">
      <selection activeCell="H11" sqref="H11:O11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18.75" customHeight="1" x14ac:dyDescent="0.2">
      <c r="B11" s="90" t="s">
        <v>7</v>
      </c>
      <c r="C11" s="30">
        <v>18.100000000000001</v>
      </c>
      <c r="D11" s="90" t="s">
        <v>8</v>
      </c>
      <c r="E11" s="91" t="str">
        <f>+[1]PRESUP!$E$108</f>
        <v>UN</v>
      </c>
      <c r="F11" s="145" t="s">
        <v>9</v>
      </c>
      <c r="G11" s="145"/>
      <c r="H11" s="171" t="s">
        <v>158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87" t="s">
        <v>11</v>
      </c>
      <c r="C17" s="126" t="s">
        <v>12</v>
      </c>
      <c r="D17" s="126"/>
      <c r="E17" s="87" t="s">
        <v>13</v>
      </c>
      <c r="F17" s="87" t="s">
        <v>14</v>
      </c>
      <c r="G17" s="87" t="s">
        <v>15</v>
      </c>
      <c r="H17" s="7" t="s">
        <v>16</v>
      </c>
      <c r="I17" s="87" t="s">
        <v>17</v>
      </c>
      <c r="J17" s="87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2" t="s">
        <v>153</v>
      </c>
      <c r="D18" s="173"/>
      <c r="E18" s="9"/>
      <c r="F18" s="9"/>
      <c r="G18" s="9"/>
      <c r="H18" s="9"/>
      <c r="I18" s="9">
        <v>1</v>
      </c>
      <c r="J18" s="9">
        <f>+PRODUCT(E18:I18)</f>
        <v>1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88"/>
      <c r="L40" s="88"/>
      <c r="M40" s="88"/>
      <c r="N40" s="88"/>
      <c r="O40" s="89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theme="9"/>
  </sheetPr>
  <dimension ref="B1:O50"/>
  <sheetViews>
    <sheetView zoomScaleNormal="100" workbookViewId="0">
      <selection activeCell="H11" sqref="H11:O11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18.75" customHeight="1" x14ac:dyDescent="0.2">
      <c r="B11" s="90" t="s">
        <v>7</v>
      </c>
      <c r="C11" s="30">
        <v>18.11</v>
      </c>
      <c r="D11" s="90" t="s">
        <v>8</v>
      </c>
      <c r="E11" s="91" t="s">
        <v>183</v>
      </c>
      <c r="F11" s="145" t="s">
        <v>9</v>
      </c>
      <c r="G11" s="145"/>
      <c r="H11" s="171" t="s">
        <v>159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87" t="s">
        <v>11</v>
      </c>
      <c r="C17" s="126" t="s">
        <v>12</v>
      </c>
      <c r="D17" s="126"/>
      <c r="E17" s="87" t="s">
        <v>13</v>
      </c>
      <c r="F17" s="87" t="s">
        <v>14</v>
      </c>
      <c r="G17" s="87" t="s">
        <v>15</v>
      </c>
      <c r="H17" s="7" t="s">
        <v>16</v>
      </c>
      <c r="I17" s="87" t="s">
        <v>17</v>
      </c>
      <c r="J17" s="87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2" t="s">
        <v>160</v>
      </c>
      <c r="D18" s="173"/>
      <c r="E18" s="9"/>
      <c r="F18" s="9"/>
      <c r="G18" s="9"/>
      <c r="H18" s="9"/>
      <c r="I18" s="9">
        <v>8</v>
      </c>
      <c r="J18" s="9">
        <f>+PRODUCT(E18:I18)</f>
        <v>8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8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8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88"/>
      <c r="L40" s="88"/>
      <c r="M40" s="88"/>
      <c r="N40" s="88"/>
      <c r="O40" s="89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theme="9"/>
  </sheetPr>
  <dimension ref="B1:O50"/>
  <sheetViews>
    <sheetView topLeftCell="A4" zoomScaleNormal="100" workbookViewId="0">
      <selection activeCell="E11" sqref="E11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24" customHeight="1" x14ac:dyDescent="0.2">
      <c r="B11" s="90" t="s">
        <v>7</v>
      </c>
      <c r="C11" s="30">
        <v>18.12</v>
      </c>
      <c r="D11" s="90" t="s">
        <v>8</v>
      </c>
      <c r="E11" s="91" t="str">
        <f>+[1]PRESUP!$E$110</f>
        <v>UN</v>
      </c>
      <c r="F11" s="145" t="s">
        <v>9</v>
      </c>
      <c r="G11" s="145"/>
      <c r="H11" s="171" t="s">
        <v>161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87" t="s">
        <v>11</v>
      </c>
      <c r="C17" s="126" t="s">
        <v>12</v>
      </c>
      <c r="D17" s="126"/>
      <c r="E17" s="87" t="s">
        <v>13</v>
      </c>
      <c r="F17" s="87" t="s">
        <v>14</v>
      </c>
      <c r="G17" s="87" t="s">
        <v>15</v>
      </c>
      <c r="H17" s="7" t="s">
        <v>16</v>
      </c>
      <c r="I17" s="87" t="s">
        <v>17</v>
      </c>
      <c r="J17" s="87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2" t="s">
        <v>162</v>
      </c>
      <c r="D18" s="173"/>
      <c r="E18" s="9">
        <v>1</v>
      </c>
      <c r="F18" s="9">
        <v>1</v>
      </c>
      <c r="G18" s="9"/>
      <c r="H18" s="9"/>
      <c r="I18" s="9">
        <v>1</v>
      </c>
      <c r="J18" s="9">
        <f>+PRODUCT(E18:I18)</f>
        <v>1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88"/>
      <c r="L40" s="88"/>
      <c r="M40" s="88"/>
      <c r="N40" s="88"/>
      <c r="O40" s="89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theme="9"/>
  </sheetPr>
  <dimension ref="B1:O50"/>
  <sheetViews>
    <sheetView topLeftCell="A8" zoomScaleNormal="100" workbookViewId="0">
      <selection activeCell="G20" sqref="G20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42.75" customHeight="1" x14ac:dyDescent="0.2">
      <c r="B11" s="95" t="s">
        <v>7</v>
      </c>
      <c r="C11" s="30">
        <v>18.13</v>
      </c>
      <c r="D11" s="95" t="s">
        <v>8</v>
      </c>
      <c r="E11" s="93" t="str">
        <f>+[1]PRESUP!$E$111</f>
        <v>UN</v>
      </c>
      <c r="F11" s="145" t="s">
        <v>9</v>
      </c>
      <c r="G11" s="145"/>
      <c r="H11" s="171" t="s">
        <v>163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94" t="s">
        <v>11</v>
      </c>
      <c r="C17" s="126" t="s">
        <v>12</v>
      </c>
      <c r="D17" s="126"/>
      <c r="E17" s="94" t="s">
        <v>13</v>
      </c>
      <c r="F17" s="94" t="s">
        <v>14</v>
      </c>
      <c r="G17" s="94" t="s">
        <v>15</v>
      </c>
      <c r="H17" s="7" t="s">
        <v>16</v>
      </c>
      <c r="I17" s="94" t="s">
        <v>17</v>
      </c>
      <c r="J17" s="94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2" t="s">
        <v>164</v>
      </c>
      <c r="D18" s="173"/>
      <c r="E18" s="9">
        <v>1</v>
      </c>
      <c r="F18" s="9">
        <v>1</v>
      </c>
      <c r="G18" s="9"/>
      <c r="H18" s="9"/>
      <c r="I18" s="9">
        <v>1</v>
      </c>
      <c r="J18" s="9">
        <f>+PRODUCT(E18:I18)</f>
        <v>1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96"/>
      <c r="L40" s="96"/>
      <c r="M40" s="96"/>
      <c r="N40" s="96"/>
      <c r="O40" s="97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theme="9"/>
  </sheetPr>
  <dimension ref="B1:O50"/>
  <sheetViews>
    <sheetView tabSelected="1" zoomScaleNormal="100" workbookViewId="0">
      <selection activeCell="G20" sqref="G20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42.75" customHeight="1" x14ac:dyDescent="0.2">
      <c r="B11" s="95" t="s">
        <v>7</v>
      </c>
      <c r="C11" s="30">
        <v>18.14</v>
      </c>
      <c r="D11" s="95" t="s">
        <v>8</v>
      </c>
      <c r="E11" s="93" t="str">
        <f>+[1]PRESUP!$E$112</f>
        <v>UN</v>
      </c>
      <c r="F11" s="145" t="s">
        <v>9</v>
      </c>
      <c r="G11" s="145"/>
      <c r="H11" s="171" t="s">
        <v>189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94" t="s">
        <v>11</v>
      </c>
      <c r="C17" s="126" t="s">
        <v>12</v>
      </c>
      <c r="D17" s="126"/>
      <c r="E17" s="94" t="s">
        <v>13</v>
      </c>
      <c r="F17" s="94" t="s">
        <v>14</v>
      </c>
      <c r="G17" s="94" t="s">
        <v>15</v>
      </c>
      <c r="H17" s="7" t="s">
        <v>16</v>
      </c>
      <c r="I17" s="94" t="s">
        <v>17</v>
      </c>
      <c r="J17" s="94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8">
        <v>1</v>
      </c>
      <c r="C18" s="172" t="s">
        <v>164</v>
      </c>
      <c r="D18" s="173"/>
      <c r="E18" s="9"/>
      <c r="F18" s="9"/>
      <c r="G18" s="9"/>
      <c r="H18" s="9"/>
      <c r="I18" s="9">
        <v>2</v>
      </c>
      <c r="J18" s="9">
        <f>+PRODUCT(E18:I18)</f>
        <v>2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2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2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96"/>
      <c r="L40" s="96"/>
      <c r="M40" s="96"/>
      <c r="N40" s="96"/>
      <c r="O40" s="97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  <mergeCell ref="F11:G11"/>
    <mergeCell ref="H11:O11"/>
    <mergeCell ref="B12:O12"/>
    <mergeCell ref="B13:B16"/>
    <mergeCell ref="C13:D16"/>
    <mergeCell ref="E13:J16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B1:O50"/>
  <sheetViews>
    <sheetView topLeftCell="A20" workbookViewId="0">
      <selection activeCell="C29" sqref="C29:D29"/>
    </sheetView>
  </sheetViews>
  <sheetFormatPr baseColWidth="10" defaultColWidth="0" defaultRowHeight="12.75" customHeight="1" zeroHeight="1" x14ac:dyDescent="0.2"/>
  <cols>
    <col min="1" max="1" width="1" customWidth="1"/>
    <col min="2" max="2" width="11.42578125" customWidth="1"/>
    <col min="3" max="3" width="15.140625" customWidth="1"/>
    <col min="4" max="15" width="11.42578125" customWidth="1"/>
    <col min="16" max="16" width="0.85546875" customWidth="1"/>
  </cols>
  <sheetData>
    <row r="1" spans="2:15" ht="6" customHeight="1" x14ac:dyDescent="0.2"/>
    <row r="2" spans="2:15" s="1" customFormat="1" ht="17.100000000000001" customHeight="1" x14ac:dyDescent="0.2">
      <c r="B2" s="124"/>
      <c r="C2" s="124"/>
      <c r="D2" s="125" t="s">
        <v>0</v>
      </c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2:15" s="1" customFormat="1" ht="17.100000000000001" customHeight="1" x14ac:dyDescent="0.2">
      <c r="B3" s="124"/>
      <c r="C3" s="124"/>
      <c r="D3" s="126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 s="1" customFormat="1" ht="17.100000000000001" customHeight="1" x14ac:dyDescent="0.2">
      <c r="B4" s="124"/>
      <c r="C4" s="124"/>
      <c r="D4" s="127" t="s">
        <v>2</v>
      </c>
      <c r="E4" s="127"/>
      <c r="F4" s="127" t="s">
        <v>3</v>
      </c>
      <c r="G4" s="127"/>
      <c r="H4" s="127" t="s">
        <v>4</v>
      </c>
      <c r="I4" s="127"/>
      <c r="J4" s="127"/>
      <c r="K4" s="127"/>
      <c r="L4" s="127"/>
      <c r="M4" s="127"/>
      <c r="N4" s="127"/>
      <c r="O4" s="127"/>
    </row>
    <row r="5" spans="2:15" ht="9" customHeight="1" x14ac:dyDescent="0.2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2:15" x14ac:dyDescent="0.2">
      <c r="B6" s="129" t="s">
        <v>5</v>
      </c>
      <c r="C6" s="130"/>
      <c r="D6" s="131" t="s">
        <v>26</v>
      </c>
      <c r="E6" s="131"/>
      <c r="F6" s="131"/>
      <c r="G6" s="131"/>
      <c r="H6" s="131"/>
      <c r="I6" s="131"/>
      <c r="J6" s="131"/>
      <c r="K6" s="131"/>
      <c r="L6" s="131"/>
      <c r="M6" s="132"/>
      <c r="N6" s="137" t="s">
        <v>6</v>
      </c>
      <c r="O6" s="138"/>
    </row>
    <row r="7" spans="2:15" x14ac:dyDescent="0.2">
      <c r="B7" s="129"/>
      <c r="C7" s="130"/>
      <c r="D7" s="133"/>
      <c r="E7" s="133"/>
      <c r="F7" s="133"/>
      <c r="G7" s="133"/>
      <c r="H7" s="133"/>
      <c r="I7" s="133"/>
      <c r="J7" s="133"/>
      <c r="K7" s="133"/>
      <c r="L7" s="133"/>
      <c r="M7" s="134"/>
      <c r="N7" s="139"/>
      <c r="O7" s="140"/>
    </row>
    <row r="8" spans="2:15" x14ac:dyDescent="0.2">
      <c r="B8" s="129"/>
      <c r="C8" s="130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41">
        <v>44477</v>
      </c>
      <c r="O8" s="142"/>
    </row>
    <row r="9" spans="2:15" x14ac:dyDescent="0.2">
      <c r="B9" s="129"/>
      <c r="C9" s="130"/>
      <c r="D9" s="135"/>
      <c r="E9" s="135"/>
      <c r="F9" s="135"/>
      <c r="G9" s="135"/>
      <c r="H9" s="135"/>
      <c r="I9" s="135"/>
      <c r="J9" s="135"/>
      <c r="K9" s="135"/>
      <c r="L9" s="135"/>
      <c r="M9" s="136"/>
      <c r="N9" s="143"/>
      <c r="O9" s="144"/>
    </row>
    <row r="10" spans="2:15" ht="5.0999999999999996" customHeight="1" x14ac:dyDescent="0.2"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2:15" s="1" customFormat="1" ht="30" customHeight="1" x14ac:dyDescent="0.2">
      <c r="B11" s="28" t="s">
        <v>7</v>
      </c>
      <c r="C11" s="29">
        <f>+[1]PRESUP!$B$19</f>
        <v>1.0900000000000001</v>
      </c>
      <c r="D11" s="28" t="s">
        <v>8</v>
      </c>
      <c r="E11" s="29" t="str">
        <f>+[1]PRESUP!$E$19</f>
        <v>UND</v>
      </c>
      <c r="F11" s="145" t="s">
        <v>9</v>
      </c>
      <c r="G11" s="145"/>
      <c r="H11" s="146" t="s">
        <v>64</v>
      </c>
      <c r="I11" s="147"/>
      <c r="J11" s="147"/>
      <c r="K11" s="147"/>
      <c r="L11" s="147"/>
      <c r="M11" s="147"/>
      <c r="N11" s="147"/>
      <c r="O11" s="148"/>
    </row>
    <row r="12" spans="2:15" ht="5.0999999999999996" customHeight="1" x14ac:dyDescent="0.2"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2:15" ht="15" hidden="1" customHeight="1" x14ac:dyDescent="0.2">
      <c r="B13" s="150"/>
      <c r="C13" s="150"/>
      <c r="D13" s="150"/>
      <c r="E13" s="151"/>
      <c r="F13" s="151"/>
      <c r="G13" s="151"/>
      <c r="H13" s="151"/>
      <c r="I13" s="151"/>
      <c r="J13" s="152"/>
      <c r="K13" s="5"/>
      <c r="L13" s="5"/>
      <c r="M13" s="5"/>
      <c r="N13" s="5"/>
      <c r="O13" s="5"/>
    </row>
    <row r="14" spans="2:15" ht="15" hidden="1" customHeight="1" x14ac:dyDescent="0.2">
      <c r="B14" s="150"/>
      <c r="C14" s="150"/>
      <c r="D14" s="150"/>
      <c r="E14" s="151"/>
      <c r="F14" s="151"/>
      <c r="G14" s="151"/>
      <c r="H14" s="151"/>
      <c r="I14" s="151"/>
      <c r="J14" s="152"/>
      <c r="K14" s="5"/>
      <c r="L14" s="5"/>
      <c r="M14" s="5"/>
      <c r="N14" s="5"/>
      <c r="O14" s="5"/>
    </row>
    <row r="15" spans="2:15" ht="15" hidden="1" customHeight="1" x14ac:dyDescent="0.2">
      <c r="B15" s="150"/>
      <c r="C15" s="150"/>
      <c r="D15" s="150"/>
      <c r="E15" s="151"/>
      <c r="F15" s="151"/>
      <c r="G15" s="151"/>
      <c r="H15" s="151"/>
      <c r="I15" s="151"/>
      <c r="J15" s="152"/>
      <c r="K15" s="5"/>
      <c r="L15" s="5"/>
      <c r="M15" s="5"/>
      <c r="N15" s="5"/>
      <c r="O15" s="5"/>
    </row>
    <row r="16" spans="2:15" ht="15" hidden="1" customHeight="1" x14ac:dyDescent="0.2">
      <c r="B16" s="150"/>
      <c r="C16" s="150"/>
      <c r="D16" s="150"/>
      <c r="E16" s="151"/>
      <c r="F16" s="151"/>
      <c r="G16" s="151"/>
      <c r="H16" s="151"/>
      <c r="I16" s="151"/>
      <c r="J16" s="152"/>
      <c r="K16" s="5"/>
      <c r="L16" s="5"/>
      <c r="M16" s="5"/>
      <c r="N16" s="5"/>
      <c r="O16" s="5"/>
    </row>
    <row r="17" spans="2:15" s="1" customFormat="1" ht="15.75" customHeight="1" x14ac:dyDescent="0.2">
      <c r="B17" s="25" t="s">
        <v>11</v>
      </c>
      <c r="C17" s="126" t="s">
        <v>12</v>
      </c>
      <c r="D17" s="126"/>
      <c r="E17" s="25" t="s">
        <v>13</v>
      </c>
      <c r="F17" s="25" t="s">
        <v>14</v>
      </c>
      <c r="G17" s="25" t="s">
        <v>15</v>
      </c>
      <c r="H17" s="7" t="s">
        <v>16</v>
      </c>
      <c r="I17" s="25" t="s">
        <v>17</v>
      </c>
      <c r="J17" s="25" t="s">
        <v>18</v>
      </c>
      <c r="K17" s="126" t="s">
        <v>19</v>
      </c>
      <c r="L17" s="126"/>
      <c r="M17" s="126"/>
      <c r="N17" s="126"/>
      <c r="O17" s="126"/>
    </row>
    <row r="18" spans="2:15" ht="15" customHeight="1" x14ac:dyDescent="0.2">
      <c r="B18" s="92">
        <v>1</v>
      </c>
      <c r="C18" s="170" t="s">
        <v>65</v>
      </c>
      <c r="D18" s="170"/>
      <c r="E18" s="9"/>
      <c r="F18" s="9"/>
      <c r="G18" s="9"/>
      <c r="H18" s="9"/>
      <c r="I18" s="9">
        <v>1</v>
      </c>
      <c r="J18" s="9">
        <f>+I18</f>
        <v>1</v>
      </c>
      <c r="K18" s="154"/>
      <c r="L18" s="155"/>
      <c r="M18" s="155"/>
      <c r="N18" s="155"/>
      <c r="O18" s="156"/>
    </row>
    <row r="19" spans="2:15" ht="15" customHeight="1" x14ac:dyDescent="0.2">
      <c r="B19" s="8"/>
      <c r="C19" s="153"/>
      <c r="D19" s="153"/>
      <c r="E19" s="9"/>
      <c r="F19" s="9"/>
      <c r="G19" s="9"/>
      <c r="H19" s="9"/>
      <c r="I19" s="9"/>
      <c r="J19" s="9"/>
      <c r="K19" s="157"/>
      <c r="L19" s="158"/>
      <c r="M19" s="158"/>
      <c r="N19" s="158"/>
      <c r="O19" s="159"/>
    </row>
    <row r="20" spans="2:15" ht="15" customHeight="1" x14ac:dyDescent="0.2">
      <c r="B20" s="8"/>
      <c r="C20" s="153"/>
      <c r="D20" s="153"/>
      <c r="E20" s="9"/>
      <c r="F20" s="9"/>
      <c r="G20" s="9"/>
      <c r="H20" s="9"/>
      <c r="I20" s="9"/>
      <c r="J20" s="9"/>
      <c r="K20" s="157"/>
      <c r="L20" s="158"/>
      <c r="M20" s="158"/>
      <c r="N20" s="158"/>
      <c r="O20" s="159"/>
    </row>
    <row r="21" spans="2:15" ht="15" customHeight="1" x14ac:dyDescent="0.2">
      <c r="B21" s="8"/>
      <c r="C21" s="153"/>
      <c r="D21" s="153"/>
      <c r="E21" s="9"/>
      <c r="F21" s="9"/>
      <c r="G21" s="9"/>
      <c r="H21" s="9"/>
      <c r="I21" s="9"/>
      <c r="J21" s="9"/>
      <c r="K21" s="157"/>
      <c r="L21" s="158"/>
      <c r="M21" s="158"/>
      <c r="N21" s="158"/>
      <c r="O21" s="159"/>
    </row>
    <row r="22" spans="2:15" ht="15" customHeight="1" x14ac:dyDescent="0.2">
      <c r="B22" s="8"/>
      <c r="C22" s="153"/>
      <c r="D22" s="153"/>
      <c r="E22" s="9"/>
      <c r="F22" s="9"/>
      <c r="G22" s="9"/>
      <c r="H22" s="9"/>
      <c r="I22" s="9"/>
      <c r="J22" s="9"/>
      <c r="K22" s="157"/>
      <c r="L22" s="158"/>
      <c r="M22" s="158"/>
      <c r="N22" s="158"/>
      <c r="O22" s="159"/>
    </row>
    <row r="23" spans="2:15" ht="15" customHeight="1" x14ac:dyDescent="0.2">
      <c r="B23" s="8"/>
      <c r="C23" s="153"/>
      <c r="D23" s="153"/>
      <c r="E23" s="9"/>
      <c r="F23" s="9"/>
      <c r="G23" s="9"/>
      <c r="H23" s="9"/>
      <c r="I23" s="9"/>
      <c r="J23" s="9"/>
      <c r="K23" s="157"/>
      <c r="L23" s="158"/>
      <c r="M23" s="158"/>
      <c r="N23" s="158"/>
      <c r="O23" s="159"/>
    </row>
    <row r="24" spans="2:15" ht="15" customHeight="1" x14ac:dyDescent="0.2">
      <c r="B24" s="8"/>
      <c r="C24" s="153"/>
      <c r="D24" s="153"/>
      <c r="E24" s="9"/>
      <c r="F24" s="9"/>
      <c r="G24" s="9"/>
      <c r="H24" s="9"/>
      <c r="I24" s="9"/>
      <c r="J24" s="9"/>
      <c r="K24" s="157"/>
      <c r="L24" s="158"/>
      <c r="M24" s="158"/>
      <c r="N24" s="158"/>
      <c r="O24" s="159"/>
    </row>
    <row r="25" spans="2:15" ht="15" customHeight="1" x14ac:dyDescent="0.2">
      <c r="B25" s="8"/>
      <c r="C25" s="153"/>
      <c r="D25" s="153"/>
      <c r="E25" s="9"/>
      <c r="F25" s="9"/>
      <c r="G25" s="9"/>
      <c r="H25" s="9"/>
      <c r="I25" s="9"/>
      <c r="J25" s="9"/>
      <c r="K25" s="157"/>
      <c r="L25" s="158"/>
      <c r="M25" s="158"/>
      <c r="N25" s="158"/>
      <c r="O25" s="159"/>
    </row>
    <row r="26" spans="2:15" ht="15" customHeight="1" x14ac:dyDescent="0.2">
      <c r="B26" s="8"/>
      <c r="C26" s="153"/>
      <c r="D26" s="153"/>
      <c r="E26" s="9"/>
      <c r="F26" s="9"/>
      <c r="G26" s="9"/>
      <c r="H26" s="9"/>
      <c r="I26" s="9"/>
      <c r="J26" s="9"/>
      <c r="K26" s="157"/>
      <c r="L26" s="158"/>
      <c r="M26" s="158"/>
      <c r="N26" s="158"/>
      <c r="O26" s="159"/>
    </row>
    <row r="27" spans="2:15" ht="15" customHeight="1" x14ac:dyDescent="0.2">
      <c r="B27" s="8"/>
      <c r="C27" s="153"/>
      <c r="D27" s="153"/>
      <c r="E27" s="9"/>
      <c r="F27" s="9"/>
      <c r="G27" s="9"/>
      <c r="H27" s="9"/>
      <c r="I27" s="9"/>
      <c r="J27" s="9"/>
      <c r="K27" s="157"/>
      <c r="L27" s="158"/>
      <c r="M27" s="158"/>
      <c r="N27" s="158"/>
      <c r="O27" s="159"/>
    </row>
    <row r="28" spans="2:15" ht="15" customHeight="1" x14ac:dyDescent="0.2">
      <c r="B28" s="8"/>
      <c r="C28" s="153"/>
      <c r="D28" s="153"/>
      <c r="E28" s="9"/>
      <c r="F28" s="9"/>
      <c r="G28" s="9"/>
      <c r="H28" s="9"/>
      <c r="I28" s="9"/>
      <c r="J28" s="9"/>
      <c r="K28" s="157"/>
      <c r="L28" s="158"/>
      <c r="M28" s="158"/>
      <c r="N28" s="158"/>
      <c r="O28" s="159"/>
    </row>
    <row r="29" spans="2:15" ht="15" customHeight="1" x14ac:dyDescent="0.2">
      <c r="B29" s="8"/>
      <c r="C29" s="153"/>
      <c r="D29" s="153"/>
      <c r="E29" s="9"/>
      <c r="F29" s="9"/>
      <c r="G29" s="9"/>
      <c r="H29" s="9"/>
      <c r="I29" s="9"/>
      <c r="J29" s="9"/>
      <c r="K29" s="157"/>
      <c r="L29" s="158"/>
      <c r="M29" s="158"/>
      <c r="N29" s="158"/>
      <c r="O29" s="159"/>
    </row>
    <row r="30" spans="2:15" ht="15" customHeight="1" x14ac:dyDescent="0.2">
      <c r="B30" s="8"/>
      <c r="C30" s="153"/>
      <c r="D30" s="153"/>
      <c r="E30" s="9"/>
      <c r="F30" s="9"/>
      <c r="G30" s="9"/>
      <c r="H30" s="9"/>
      <c r="I30" s="9"/>
      <c r="J30" s="9"/>
      <c r="K30" s="157"/>
      <c r="L30" s="158"/>
      <c r="M30" s="158"/>
      <c r="N30" s="158"/>
      <c r="O30" s="159"/>
    </row>
    <row r="31" spans="2:15" ht="15" customHeight="1" x14ac:dyDescent="0.2">
      <c r="B31" s="8"/>
      <c r="C31" s="153"/>
      <c r="D31" s="153"/>
      <c r="E31" s="9"/>
      <c r="F31" s="9"/>
      <c r="G31" s="9"/>
      <c r="H31" s="9"/>
      <c r="I31" s="9"/>
      <c r="J31" s="9"/>
      <c r="K31" s="157"/>
      <c r="L31" s="158"/>
      <c r="M31" s="158"/>
      <c r="N31" s="158"/>
      <c r="O31" s="159"/>
    </row>
    <row r="32" spans="2:15" ht="15" customHeight="1" x14ac:dyDescent="0.2">
      <c r="B32" s="8"/>
      <c r="C32" s="153"/>
      <c r="D32" s="153"/>
      <c r="E32" s="9"/>
      <c r="F32" s="9"/>
      <c r="G32" s="9"/>
      <c r="H32" s="9"/>
      <c r="I32" s="9"/>
      <c r="J32" s="9"/>
      <c r="K32" s="157"/>
      <c r="L32" s="158"/>
      <c r="M32" s="158"/>
      <c r="N32" s="158"/>
      <c r="O32" s="159"/>
    </row>
    <row r="33" spans="2:15" ht="15" customHeight="1" x14ac:dyDescent="0.2">
      <c r="B33" s="8"/>
      <c r="C33" s="153"/>
      <c r="D33" s="153"/>
      <c r="E33" s="9"/>
      <c r="F33" s="9"/>
      <c r="G33" s="9"/>
      <c r="H33" s="9"/>
      <c r="I33" s="9"/>
      <c r="J33" s="9"/>
      <c r="K33" s="157"/>
      <c r="L33" s="158"/>
      <c r="M33" s="158"/>
      <c r="N33" s="158"/>
      <c r="O33" s="159"/>
    </row>
    <row r="34" spans="2:15" ht="15" customHeight="1" x14ac:dyDescent="0.2">
      <c r="B34" s="8"/>
      <c r="C34" s="153"/>
      <c r="D34" s="153"/>
      <c r="E34" s="9"/>
      <c r="F34" s="9"/>
      <c r="G34" s="9"/>
      <c r="H34" s="9"/>
      <c r="I34" s="9"/>
      <c r="J34" s="9"/>
      <c r="K34" s="157"/>
      <c r="L34" s="158"/>
      <c r="M34" s="158"/>
      <c r="N34" s="158"/>
      <c r="O34" s="159"/>
    </row>
    <row r="35" spans="2:15" ht="15" customHeight="1" x14ac:dyDescent="0.2">
      <c r="B35" s="8"/>
      <c r="C35" s="153"/>
      <c r="D35" s="153"/>
      <c r="E35" s="9"/>
      <c r="F35" s="9"/>
      <c r="G35" s="9"/>
      <c r="H35" s="9"/>
      <c r="I35" s="9"/>
      <c r="J35" s="9"/>
      <c r="K35" s="157"/>
      <c r="L35" s="158"/>
      <c r="M35" s="158"/>
      <c r="N35" s="158"/>
      <c r="O35" s="159"/>
    </row>
    <row r="36" spans="2:15" ht="15" customHeight="1" x14ac:dyDescent="0.2">
      <c r="B36" s="8"/>
      <c r="C36" s="153"/>
      <c r="D36" s="153"/>
      <c r="E36" s="9"/>
      <c r="F36" s="9"/>
      <c r="G36" s="9"/>
      <c r="H36" s="9"/>
      <c r="I36" s="9"/>
      <c r="J36" s="9"/>
      <c r="K36" s="157"/>
      <c r="L36" s="158"/>
      <c r="M36" s="158"/>
      <c r="N36" s="158"/>
      <c r="O36" s="159"/>
    </row>
    <row r="37" spans="2:15" ht="15" customHeight="1" x14ac:dyDescent="0.2">
      <c r="B37" s="8"/>
      <c r="C37" s="153"/>
      <c r="D37" s="153"/>
      <c r="E37" s="9"/>
      <c r="F37" s="9"/>
      <c r="G37" s="9"/>
      <c r="H37" s="9"/>
      <c r="I37" s="9"/>
      <c r="J37" s="9"/>
      <c r="K37" s="157"/>
      <c r="L37" s="158"/>
      <c r="M37" s="158"/>
      <c r="N37" s="158"/>
      <c r="O37" s="159"/>
    </row>
    <row r="38" spans="2:15" ht="15" customHeight="1" x14ac:dyDescent="0.2">
      <c r="B38" s="10"/>
      <c r="E38" s="11" t="s">
        <v>20</v>
      </c>
      <c r="F38" s="165">
        <f>SUM(J18:J37)</f>
        <v>1</v>
      </c>
      <c r="G38" s="165"/>
      <c r="H38" s="165"/>
      <c r="I38" s="165"/>
      <c r="J38" s="166"/>
      <c r="K38" s="157"/>
      <c r="L38" s="158"/>
      <c r="M38" s="158"/>
      <c r="N38" s="158"/>
      <c r="O38" s="159"/>
    </row>
    <row r="39" spans="2:15" ht="15" customHeight="1" x14ac:dyDescent="0.2">
      <c r="B39" s="10"/>
      <c r="E39" s="11" t="s">
        <v>21</v>
      </c>
      <c r="F39" s="165">
        <f>F38</f>
        <v>1</v>
      </c>
      <c r="G39" s="165"/>
      <c r="H39" s="165"/>
      <c r="I39" s="165"/>
      <c r="J39" s="166"/>
      <c r="K39" s="160"/>
      <c r="L39" s="161"/>
      <c r="M39" s="161"/>
      <c r="N39" s="161"/>
      <c r="O39" s="162"/>
    </row>
    <row r="40" spans="2:15" ht="15" customHeight="1" x14ac:dyDescent="0.2">
      <c r="B40" s="10"/>
      <c r="E40" s="12"/>
      <c r="F40" s="13"/>
      <c r="G40" s="13"/>
      <c r="H40" s="13"/>
      <c r="I40" s="13"/>
      <c r="J40" s="13"/>
      <c r="K40" s="26"/>
      <c r="L40" s="26"/>
      <c r="M40" s="26"/>
      <c r="N40" s="26"/>
      <c r="O40" s="27"/>
    </row>
    <row r="41" spans="2:15" x14ac:dyDescent="0.2">
      <c r="B41" s="10"/>
      <c r="O41" s="16"/>
    </row>
    <row r="42" spans="2:15" x14ac:dyDescent="0.2">
      <c r="B42" s="10"/>
      <c r="C42" s="123"/>
      <c r="D42" s="123"/>
      <c r="E42" s="123"/>
      <c r="F42" s="123"/>
      <c r="I42" s="123"/>
      <c r="J42" s="123"/>
      <c r="K42" s="123"/>
      <c r="L42" s="123"/>
      <c r="M42" s="123"/>
      <c r="O42" s="16"/>
    </row>
    <row r="43" spans="2:15" x14ac:dyDescent="0.2">
      <c r="B43" s="10"/>
      <c r="C43" s="123"/>
      <c r="D43" s="123"/>
      <c r="E43" s="123"/>
      <c r="F43" s="123"/>
      <c r="I43" s="123"/>
      <c r="J43" s="123"/>
      <c r="K43" s="123"/>
      <c r="L43" s="123"/>
      <c r="M43" s="123"/>
      <c r="O43" s="16"/>
    </row>
    <row r="44" spans="2:15" x14ac:dyDescent="0.2">
      <c r="B44" s="10"/>
      <c r="C44" s="123"/>
      <c r="D44" s="123"/>
      <c r="E44" s="123"/>
      <c r="F44" s="123"/>
      <c r="I44" s="123"/>
      <c r="J44" s="123"/>
      <c r="K44" s="123"/>
      <c r="L44" s="123"/>
      <c r="M44" s="123"/>
      <c r="O44" s="16"/>
    </row>
    <row r="45" spans="2:15" x14ac:dyDescent="0.2">
      <c r="B45" s="10"/>
      <c r="C45" s="123"/>
      <c r="D45" s="123"/>
      <c r="E45" s="123"/>
      <c r="F45" s="123"/>
      <c r="I45" s="123"/>
      <c r="J45" s="123"/>
      <c r="K45" s="123"/>
      <c r="L45" s="123"/>
      <c r="M45" s="123"/>
      <c r="O45" s="16"/>
    </row>
    <row r="46" spans="2:15" x14ac:dyDescent="0.2">
      <c r="B46" s="10"/>
      <c r="C46" s="149"/>
      <c r="D46" s="149"/>
      <c r="E46" s="149"/>
      <c r="F46" s="149"/>
      <c r="I46" s="167"/>
      <c r="J46" s="167"/>
      <c r="K46" s="167"/>
      <c r="L46" s="167"/>
      <c r="M46" s="167"/>
      <c r="O46" s="16"/>
    </row>
    <row r="47" spans="2:15" ht="15" customHeight="1" x14ac:dyDescent="0.2">
      <c r="B47" s="10"/>
      <c r="C47" s="1" t="s">
        <v>22</v>
      </c>
      <c r="D47" s="168"/>
      <c r="E47" s="168"/>
      <c r="F47" s="168"/>
      <c r="I47" s="1" t="s">
        <v>22</v>
      </c>
      <c r="J47" s="169"/>
      <c r="K47" s="169"/>
      <c r="L47" s="169"/>
      <c r="M47" s="169"/>
      <c r="O47" s="16"/>
    </row>
    <row r="48" spans="2:15" ht="15" customHeight="1" x14ac:dyDescent="0.2">
      <c r="B48" s="10"/>
      <c r="C48" s="1" t="s">
        <v>23</v>
      </c>
      <c r="D48" s="163"/>
      <c r="E48" s="163"/>
      <c r="F48" s="163"/>
      <c r="I48" s="1" t="s">
        <v>23</v>
      </c>
      <c r="J48" s="163"/>
      <c r="K48" s="163"/>
      <c r="L48" s="163"/>
      <c r="M48" s="163"/>
      <c r="O48" s="16"/>
    </row>
    <row r="49" spans="2:15" ht="15" customHeight="1" x14ac:dyDescent="0.2">
      <c r="B49" s="17"/>
      <c r="C49" s="164" t="s">
        <v>24</v>
      </c>
      <c r="D49" s="164"/>
      <c r="E49" s="164"/>
      <c r="F49" s="164"/>
      <c r="G49" s="18"/>
      <c r="H49" s="18"/>
      <c r="I49" s="164" t="s">
        <v>25</v>
      </c>
      <c r="J49" s="164"/>
      <c r="K49" s="164"/>
      <c r="L49" s="164"/>
      <c r="M49" s="164"/>
      <c r="N49" s="18"/>
      <c r="O49" s="19"/>
    </row>
    <row r="50" spans="2:15" ht="7.5" customHeight="1" x14ac:dyDescent="0.2"/>
  </sheetData>
  <mergeCells count="52">
    <mergeCell ref="C35:D35"/>
    <mergeCell ref="D48:F48"/>
    <mergeCell ref="J48:M48"/>
    <mergeCell ref="C49:F49"/>
    <mergeCell ref="I49:M49"/>
    <mergeCell ref="C37:D37"/>
    <mergeCell ref="F38:J38"/>
    <mergeCell ref="F39:J39"/>
    <mergeCell ref="C42:F46"/>
    <mergeCell ref="I42:M46"/>
    <mergeCell ref="D47:F47"/>
    <mergeCell ref="J47:M47"/>
    <mergeCell ref="C30:D30"/>
    <mergeCell ref="C31:D31"/>
    <mergeCell ref="C32:D32"/>
    <mergeCell ref="C33:D33"/>
    <mergeCell ref="C34:D34"/>
    <mergeCell ref="C17:D17"/>
    <mergeCell ref="K17:O17"/>
    <mergeCell ref="C18:D18"/>
    <mergeCell ref="K18:O39"/>
    <mergeCell ref="C19:D19"/>
    <mergeCell ref="C20:D20"/>
    <mergeCell ref="C21:D21"/>
    <mergeCell ref="C22:D22"/>
    <mergeCell ref="C23:D23"/>
    <mergeCell ref="C24:D24"/>
    <mergeCell ref="C36:D36"/>
    <mergeCell ref="C25:D25"/>
    <mergeCell ref="C26:D26"/>
    <mergeCell ref="C27:D27"/>
    <mergeCell ref="C28:D28"/>
    <mergeCell ref="C29:D29"/>
    <mergeCell ref="F11:G11"/>
    <mergeCell ref="H11:O11"/>
    <mergeCell ref="B12:O12"/>
    <mergeCell ref="B13:B16"/>
    <mergeCell ref="C13:D16"/>
    <mergeCell ref="E13:J16"/>
    <mergeCell ref="B10:O10"/>
    <mergeCell ref="B2:C4"/>
    <mergeCell ref="D2:O2"/>
    <mergeCell ref="D3:O3"/>
    <mergeCell ref="D4:E4"/>
    <mergeCell ref="F4:G4"/>
    <mergeCell ref="H4:M4"/>
    <mergeCell ref="N4:O4"/>
    <mergeCell ref="B5:O5"/>
    <mergeCell ref="B6:C9"/>
    <mergeCell ref="D6:M9"/>
    <mergeCell ref="N6:O7"/>
    <mergeCell ref="N8:O9"/>
  </mergeCells>
  <printOptions horizontalCentered="1"/>
  <pageMargins left="0.51181102362204722" right="0.51181102362204722" top="0.74803149606299213" bottom="0.39370078740157483" header="1.1811023622047245" footer="0.31496062992125984"/>
  <pageSetup scale="75" orientation="landscape" r:id="rId1"/>
  <headerFooter>
    <oddHeader>&amp;R&amp;"Arial,Negrita Cursiva"&amp;9Página:&amp;"Arial,Cursiva" &amp;P de &amp;N                  &amp;K00+000.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89</vt:i4>
      </vt:variant>
    </vt:vector>
  </HeadingPairs>
  <TitlesOfParts>
    <vt:vector size="89" baseType="lpstr">
      <vt:lpstr>1,1</vt:lpstr>
      <vt:lpstr>1,2</vt:lpstr>
      <vt:lpstr>1,3</vt:lpstr>
      <vt:lpstr>1,4</vt:lpstr>
      <vt:lpstr>1,5</vt:lpstr>
      <vt:lpstr>1,6</vt:lpstr>
      <vt:lpstr>1,7</vt:lpstr>
      <vt:lpstr>1,8</vt:lpstr>
      <vt:lpstr>1,9</vt:lpstr>
      <vt:lpstr>1,10</vt:lpstr>
      <vt:lpstr>1,11</vt:lpstr>
      <vt:lpstr>1,12</vt:lpstr>
      <vt:lpstr>1,13</vt:lpstr>
      <vt:lpstr>1,14</vt:lpstr>
      <vt:lpstr>1,15</vt:lpstr>
      <vt:lpstr>2,1</vt:lpstr>
      <vt:lpstr>3,1</vt:lpstr>
      <vt:lpstr>4,10</vt:lpstr>
      <vt:lpstr>4,2</vt:lpstr>
      <vt:lpstr>5,1</vt:lpstr>
      <vt:lpstr>5,2</vt:lpstr>
      <vt:lpstr>5,3</vt:lpstr>
      <vt:lpstr>5,4</vt:lpstr>
      <vt:lpstr>5,5</vt:lpstr>
      <vt:lpstr>6-01</vt:lpstr>
      <vt:lpstr>7-1</vt:lpstr>
      <vt:lpstr>7-2</vt:lpstr>
      <vt:lpstr>8-1</vt:lpstr>
      <vt:lpstr>8-2</vt:lpstr>
      <vt:lpstr>8-3</vt:lpstr>
      <vt:lpstr>8-4</vt:lpstr>
      <vt:lpstr>9,1</vt:lpstr>
      <vt:lpstr>9,2</vt:lpstr>
      <vt:lpstr>10,01</vt:lpstr>
      <vt:lpstr>10,2</vt:lpstr>
      <vt:lpstr>10-3</vt:lpstr>
      <vt:lpstr>10-4</vt:lpstr>
      <vt:lpstr>10,5</vt:lpstr>
      <vt:lpstr>10,6</vt:lpstr>
      <vt:lpstr>11,01</vt:lpstr>
      <vt:lpstr>11,02</vt:lpstr>
      <vt:lpstr>11,03</vt:lpstr>
      <vt:lpstr>11,4</vt:lpstr>
      <vt:lpstr>11,5</vt:lpstr>
      <vt:lpstr>11,6</vt:lpstr>
      <vt:lpstr>12,1</vt:lpstr>
      <vt:lpstr>13,1</vt:lpstr>
      <vt:lpstr>13,2</vt:lpstr>
      <vt:lpstr>13,3</vt:lpstr>
      <vt:lpstr>13,4</vt:lpstr>
      <vt:lpstr>13,5</vt:lpstr>
      <vt:lpstr>13,6</vt:lpstr>
      <vt:lpstr>13,7</vt:lpstr>
      <vt:lpstr>13,8</vt:lpstr>
      <vt:lpstr>13,9</vt:lpstr>
      <vt:lpstr>13,10</vt:lpstr>
      <vt:lpstr>13,11</vt:lpstr>
      <vt:lpstr>14,1</vt:lpstr>
      <vt:lpstr>15,1</vt:lpstr>
      <vt:lpstr>15,02</vt:lpstr>
      <vt:lpstr>15,3</vt:lpstr>
      <vt:lpstr>15,04</vt:lpstr>
      <vt:lpstr>15,05</vt:lpstr>
      <vt:lpstr>15,06</vt:lpstr>
      <vt:lpstr>15,07</vt:lpstr>
      <vt:lpstr>15,08</vt:lpstr>
      <vt:lpstr>15,9</vt:lpstr>
      <vt:lpstr>15,10</vt:lpstr>
      <vt:lpstr>16,1</vt:lpstr>
      <vt:lpstr>17,01</vt:lpstr>
      <vt:lpstr>17,02</vt:lpstr>
      <vt:lpstr>17,03</vt:lpstr>
      <vt:lpstr>17,04</vt:lpstr>
      <vt:lpstr>17,05</vt:lpstr>
      <vt:lpstr>17,06</vt:lpstr>
      <vt:lpstr>18,01</vt:lpstr>
      <vt:lpstr>18,02</vt:lpstr>
      <vt:lpstr>18,03</vt:lpstr>
      <vt:lpstr>18,04</vt:lpstr>
      <vt:lpstr>18,05</vt:lpstr>
      <vt:lpstr>18,06</vt:lpstr>
      <vt:lpstr>18,07</vt:lpstr>
      <vt:lpstr>18,08</vt:lpstr>
      <vt:lpstr>18,09</vt:lpstr>
      <vt:lpstr>18,10</vt:lpstr>
      <vt:lpstr>18,11</vt:lpstr>
      <vt:lpstr>18,12</vt:lpstr>
      <vt:lpstr>18,13</vt:lpstr>
      <vt:lpstr>18,14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UNILLANOS</cp:lastModifiedBy>
  <dcterms:created xsi:type="dcterms:W3CDTF">2021-08-27T19:44:05Z</dcterms:created>
  <dcterms:modified xsi:type="dcterms:W3CDTF">2022-08-05T20:22:52Z</dcterms:modified>
</cp:coreProperties>
</file>